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65F"/>
  <workbookPr/>
  <bookViews>
    <workbookView xWindow="0" yWindow="1665" windowWidth="10095" windowHeight="546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<sst xmlns="http://schemas.openxmlformats.org/spreadsheetml/2006/main" count="1073" uniqueCount="882">
  <si>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</si>
  <si>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</si>
  <si>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</si>
  <si>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</si>
  <si>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</si>
  <si>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</si>
  <si>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</si>
  <si>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</si>
  <si>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</si>
  <si>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</si>
  <si>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</si>
  <si>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</si>
  <si>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</si>
  <si>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</si>
  <si>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</si>
  <si>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</si>
  <si>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</si>
  <si>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</si>
  <si>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</si>
  <si>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</si>
  <si>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</si>
  <si>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</si>
  <si>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</si>
  <si>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</si>
  <si>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</si>
  <si>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</si>
  <si>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</si>
  <si>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</si>
  <si>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</si>
  <si>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</si>
  <si>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</si>
  <si>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</si>
  <si>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</si>
  <si>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</si>
  <si>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</si>
  <si>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</si>
  <si>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</si>
  <si>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</si>
  <si>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</si>
  <si>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</si>
  <si>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</si>
  <si>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</si>
  <si>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</si>
  <si>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</si>
  <si>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</si>
  <si>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</si>
  <si>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</si>
  <si>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</si>
  <si>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</si>
  <si>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</si>
  <si>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</si>
  <si>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</si>
  <si>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</si>
  <si>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</si>
  <si>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</si>
  <si>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</si>
  <si>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</si>
  <si>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</si>
  <si>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</si>
  <si>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</si>
  <si>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</si>
  <si>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</si>
  <si>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</si>
  <si>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</si>
  <si>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</si>
  <si>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</si>
  <si>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</si>
  <si>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</si>
  <si>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</si>
  <si>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</si>
  <si>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</si>
  <si>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</si>
  <si>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</si>
  <si>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</si>
  <si>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</si>
  <si>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</si>
  <si>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</si>
  <si>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</si>
  <si>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</si>
  <si>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</si>
  <si>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</si>
  <si>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</si>
  <si>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</si>
  <si>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</si>
  <si>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</si>
  <si>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</si>
  <si>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</si>
  <si>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</si>
  <si>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</si>
  <si>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</si>
  <si>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</si>
  <si>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</si>
  <si>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</si>
  <si>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</si>
  <si>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</si>
  <si>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</si>
  <si>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</si>
  <si>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</si>
  <si>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</si>
  <si>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</si>
  <si>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</si>
  <si>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</si>
  <si>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</si>
  <si>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</si>
  <si>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</si>
  <si>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</si>
  <si>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</si>
  <si>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</si>
  <si>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</si>
  <si>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</si>
  <si>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</si>
  <si>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</si>
  <si>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</si>
  <si>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</si>
  <si>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</si>
  <si>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</si>
  <si>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</si>
  <si>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</si>
  <si>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</si>
  <si>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</si>
  <si>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</si>
  <si>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</si>
  <si>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</si>
  <si>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</si>
  <si>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</si>
  <si>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</si>
  <si>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</si>
  <si>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</si>
  <si>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</si>
  <si>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</si>
  <si>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</si>
  <si>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</si>
  <si>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</si>
  <si>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</si>
  <si>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</si>
  <si>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</si>
  <si>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</si>
  <si>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</si>
  <si>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</si>
  <si>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</si>
  <si>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</si>
  <si>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</si>
  <si>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</si>
  <si>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</si>
  <si>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</si>
  <si>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</si>
  <si>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</si>
  <si>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</si>
  <si>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</si>
  <si>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</si>
  <si>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</si>
  <si>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</si>
  <si>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</si>
  <si>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</si>
  <si>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</si>
  <si>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</si>
  <si>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</si>
  <si>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</si>
  <si>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</si>
  <si>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</si>
  <si>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</si>
  <si>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</si>
  <si>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</si>
  <si>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</si>
  <si>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</si>
  <si>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</si>
  <si>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</si>
  <si>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</si>
  <si>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</si>
  <si>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</si>
  <si>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</si>
  <si>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</si>
  <si>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</si>
  <si>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</si>
  <si>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</si>
  <si>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</si>
  <si>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</si>
  <si>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</si>
  <si>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</si>
  <si>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</si>
  <si>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</si>
  <si>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</si>
  <si>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</si>
  <si>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</si>
  <si>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</si>
  <si>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</si>
  <si>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</si>
  <si>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</si>
  <si>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</si>
  <si>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</si>
  <si>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</si>
  <si>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</si>
  <si>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</si>
  <si>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</si>
  <si>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</si>
  <si>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</si>
  <si>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</si>
  <si>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</si>
  <si>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</si>
  <si>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</si>
  <si>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</si>
  <si>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</si>
  <si>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</si>
  <si>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</si>
  <si>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</si>
  <si>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</si>
  <si>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</si>
  <si>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</si>
  <si>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</si>
  <si>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</si>
  <si>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</si>
  <si>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</si>
  <si>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</si>
  <si>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</si>
  <si>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</si>
  <si>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</si>
  <si>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</si>
  <si>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</si>
  <si>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</si>
  <si>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</si>
  <si>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</si>
  <si>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</si>
  <si>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</si>
  <si>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</si>
  <si>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</si>
  <si>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</si>
  <si>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</si>
  <si>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</si>
  <si>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</si>
  <si>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</si>
  <si>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</si>
  <si>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</si>
  <si>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</si>
  <si>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</si>
  <si>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</si>
  <si>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</si>
  <si>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</si>
  <si>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</si>
  <si>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</si>
  <si>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</si>
  <si>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</si>
  <si>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</si>
  <si>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</si>
  <si>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</si>
  <si>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</si>
  <si>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</si>
  <si>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</si>
  <si>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</si>
  <si>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</si>
  <si>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</si>
  <si>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</si>
  <si>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</si>
  <si>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</si>
  <si>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</si>
  <si>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</si>
  <si>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</si>
  <si>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</si>
  <si>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</si>
  <si>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</si>
  <si>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</si>
  <si>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</si>
  <si>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</si>
  <si>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</si>
  <si>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</si>
  <si>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</si>
  <si>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</si>
  <si>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</si>
  <si>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</si>
  <si>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</si>
  <si>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</si>
  <si>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</si>
  <si>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</si>
  <si>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</si>
  <si>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</si>
  <si>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</si>
  <si>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</si>
  <si>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</si>
  <si>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</si>
  <si>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</si>
  <si>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</si>
  <si>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</si>
  <si>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</si>
  <si>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</si>
  <si>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</si>
  <si>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</si>
  <si>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</si>
  <si>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</si>
  <si>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</si>
  <si>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</si>
  <si>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</si>
  <si>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</si>
  <si>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</si>
  <si>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</si>
  <si>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</si>
  <si>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</si>
  <si>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</si>
  <si>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</si>
  <si>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</si>
  <si>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</si>
  <si>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</si>
  <si>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</si>
  <si>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</si>
  <si>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</si>
  <si>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</si>
  <si>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</si>
  <si>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</si>
  <si>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</si>
  <si>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</si>
  <si>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</si>
  <si>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</si>
  <si>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</si>
  <si>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</si>
  <si>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</si>
  <si>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</si>
  <si>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</si>
  <si>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</si>
  <si>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</si>
  <si>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</si>
  <si>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</si>
  <si>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</si>
  <si>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</si>
  <si>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</si>
  <si>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</si>
  <si>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</si>
  <si>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</si>
  <si>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</si>
  <si>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</si>
  <si>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</si>
  <si>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</si>
  <si>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</si>
  <si>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</si>
  <si>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</si>
  <si>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</si>
  <si>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</si>
  <si>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</si>
  <si>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</si>
  <si>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</si>
  <si>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</si>
  <si>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</si>
  <si>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</si>
  <si>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</si>
  <si>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</si>
  <si>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</si>
  <si>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</si>
  <si>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</si>
  <si>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</si>
  <si>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</si>
  <si>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</si>
  <si>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</si>
  <si>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</si>
  <si>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</si>
  <si>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</si>
  <si>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</si>
  <si>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</si>
  <si>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</si>
  <si>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</si>
  <si>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</si>
  <si>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</si>
  <si>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</si>
  <si>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</si>
  <si>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</si>
  <si>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</si>
  <si>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</si>
  <si>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</si>
  <si>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</si>
  <si>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</si>
  <si>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</si>
  <si>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</si>
  <si>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</si>
  <si>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</si>
  <si>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</si>
  <si>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</si>
  <si>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</si>
  <si>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</si>
  <si>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</si>
  <si>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</si>
  <si>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</si>
  <si>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</si>
  <si>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</si>
  <si>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</si>
  <si>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</si>
  <si>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</si>
  <si>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</si>
  <si>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</si>
  <si>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</si>
  <si>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</si>
  <si>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</si>
  <si>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</si>
  <si>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</si>
  <si>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</si>
  <si>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</si>
  <si>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</si>
  <si>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</si>
  <si>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</si>
  <si>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</si>
  <si>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</si>
  <si>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</si>
  <si>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</si>
  <si>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</si>
  <si>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</si>
  <si>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</si>
  <si>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</si>
  <si>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</si>
  <si>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</si>
  <si>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</si>
  <si>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</si>
  <si>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</si>
  <si>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</si>
  <si>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</si>
  <si>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</si>
  <si>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</si>
  <si>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</si>
  <si>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</si>
  <si>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</si>
  <si>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</si>
  <si>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</si>
  <si>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</si>
  <si>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</si>
  <si>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</si>
  <si>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</si>
  <si>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</si>
  <si>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</si>
  <si>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</si>
  <si>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</si>
  <si>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</si>
  <si>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</si>
  <si>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</si>
  <si>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</si>
  <si>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</si>
  <si>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</si>
  <si>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</si>
  <si>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</si>
  <si>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</si>
  <si>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</si>
  <si>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</si>
  <si>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</si>
  <si>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</si>
  <si>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</si>
  <si>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</si>
  <si>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</si>
  <si>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</si>
  <si>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</si>
  <si>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</si>
  <si>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</si>
  <si>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</si>
  <si>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</si>
  <si>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</si>
  <si>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</si>
  <si>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</si>
  <si>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</si>
  <si>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</si>
  <si>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</si>
  <si>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</si>
  <si>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</si>
  <si>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</si>
  <si>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</si>
  <si>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</si>
  <si>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</si>
  <si>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</si>
  <si>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</si>
  <si>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</si>
  <si>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</si>
  <si>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</si>
  <si>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</si>
  <si>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</si>
  <si>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</si>
  <si>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</si>
  <si>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</si>
  <si>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</si>
  <si>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</si>
  <si>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</si>
  <si>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</si>
  <si>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</si>
  <si>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</si>
  <si>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</si>
  <si>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</si>
  <si>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</si>
  <si>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</si>
  <si>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</si>
  <si>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</si>
  <si>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</si>
  <si>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</si>
  <si>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</si>
  <si>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</si>
  <si>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</si>
  <si>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</si>
  <si>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</si>
  <si>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</si>
  <si>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</si>
  <si>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</si>
  <si>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</si>
  <si>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</si>
  <si>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</si>
  <si>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</si>
  <si>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</si>
  <si>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</si>
  <si>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</si>
  <si>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</si>
  <si>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</si>
  <si>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</si>
  <si>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</si>
  <si>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</si>
  <si>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</si>
  <si>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</si>
  <si>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</si>
  <si>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</si>
  <si>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</si>
  <si>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</si>
  <si>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</si>
  <si>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</si>
  <si>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</si>
  <si>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</si>
  <si>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</si>
  <si>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</si>
  <si>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</si>
  <si>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</si>
  <si>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</si>
  <si>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</si>
  <si>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</si>
  <si>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</si>
  <si>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</si>
  <si>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</si>
  <si>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</si>
  <si>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</si>
  <si>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</si>
  <si>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</si>
  <si>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</si>
  <si>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</si>
  <si>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</si>
  <si>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</si>
  <si>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</si>
  <si>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</si>
  <si>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</si>
  <si>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</si>
  <si>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</si>
  <si>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</si>
  <si>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</si>
  <si>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</si>
  <si>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</si>
  <si>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</si>
  <si>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</si>
  <si>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</si>
  <si>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</si>
  <si>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</si>
  <si>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</si>
  <si>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</si>
  <si>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</si>
  <si>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</si>
  <si>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</si>
  <si>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</si>
  <si>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</si>
  <si>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</si>
  <si>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</si>
  <si>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</si>
  <si>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</si>
  <si>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</si>
  <si>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</si>
  <si>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</si>
  <si>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</si>
  <si>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</si>
  <si>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</si>
  <si>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</si>
  <si>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</si>
  <si>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</si>
  <si>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</si>
  <si>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</si>
  <si>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</si>
  <si>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</si>
  <si>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</si>
  <si>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</si>
  <si>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</si>
  <si>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</si>
  <si>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</si>
  <si>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</si>
  <si>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</si>
  <si>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</si>
  <si>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</si>
  <si>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</si>
  <si>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</si>
  <si>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</si>
  <si>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</si>
  <si>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</si>
  <si>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</si>
  <si>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</si>
  <si>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</si>
  <si>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</si>
  <si>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</si>
  <si>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</si>
  <si>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</si>
  <si>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</si>
  <si>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</si>
  <si>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</si>
  <si>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</si>
  <si>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</si>
  <si>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</si>
  <si>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</si>
  <si>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</si>
  <si>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</si>
  <si>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</si>
  <si>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</si>
  <si>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</si>
  <si>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</si>
  <si>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</si>
  <si>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</si>
  <si>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</si>
  <si>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</si>
  <si>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</si>
  <si>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</si>
  <si>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</si>
  <si>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</si>
  <si>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</si>
  <si>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</si>
  <si>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</si>
  <si>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</si>
  <si>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</si>
  <si>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</si>
  <si>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</si>
  <si>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</si>
  <si>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</si>
  <si>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</si>
  <si>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</si>
  <si>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</si>
  <si>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</si>
  <si>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</si>
  <si>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</si>
  <si>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</si>
  <si>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</si>
  <si>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</si>
  <si>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</si>
  <si>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</si>
  <si>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</si>
  <si>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</si>
  <si>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</si>
  <si>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</si>
  <si>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</si>
  <si>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</si>
  <si>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</si>
  <si>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</si>
  <si>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</si>
  <si>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</si>
  <si>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</si>
  <si>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</si>
  <si>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</si>
  <si>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</si>
  <si>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</si>
  <si>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</si>
  <si>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</si>
  <si>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</si>
  <si>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</si>
  <si>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</si>
  <si>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</si>
  <si>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</si>
  <si>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</si>
  <si>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</si>
  <si>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</si>
  <si>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</si>
  <si>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</si>
  <si>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</si>
  <si>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</si>
  <si>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</si>
  <si>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</si>
  <si>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</si>
  <si>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</si>
  <si>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</si>
  <si>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</si>
  <si>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</si>
  <si>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</si>
  <si>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</si>
  <si>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</si>
  <si>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</si>
  <si>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</si>
  <si>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</si>
  <si>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</si>
  <si>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</si>
  <si>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</si>
  <si>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</si>
  <si>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</si>
  <si>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</si>
  <si>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</si>
  <si>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</si>
  <si>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</si>
  <si>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</si>
  <si>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</si>
  <si>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</si>
  <si>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</si>
  <si>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</si>
  <si>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</si>
  <si>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</si>
  <si>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</si>
  <si>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</si>
  <si>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</si>
  <si>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</si>
  <si>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</si>
  <si>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</si>
  <si>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</si>
  <si>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</si>
  <si>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</si>
  <si>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</si>
  <si>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</si>
  <si>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</si>
  <si>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</si>
  <si>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</si>
  <si>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</si>
  <si>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</si>
  <si>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</si>
  <si>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</si>
  <si>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</si>
  <si>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</si>
  <si>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</si>
  <si>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</si>
  <si>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</si>
  <si>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</si>
  <si>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</si>
  <si>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</si>
  <si>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</si>
  <si>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</si>
  <si>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</si>
  <si>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</si>
  <si>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</si>
  <si>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</si>
  <si>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</si>
  <si>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</si>
  <si>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</si>
  <si>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</si>
  <si>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</si>
  <si>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</si>
  <si>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</si>
  <si>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</si>
  <si>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</si>
  <si>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</si>
  <si>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</si>
  <si>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</si>
  <si>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</si>
  <si>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</si>
  <si>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</si>
  <si>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</si>
  <si>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</si>
  <si>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</si>
  <si>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</si>
  <si>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</si>
  <si>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</si>
  <si>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</si>
  <si>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</si>
  <si>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</si>
  <si>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</si>
  <si>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</si>
  <si>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</si>
  <si>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</si>
  <si>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</si>
  <si>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</si>
  <si>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</si>
  <si>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</si>
  <si>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</si>
  <si>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</si>
  <si>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</si>
  <si>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</si>
  <si>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</si>
  <si>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</si>
  <si>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</si>
  <si>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</si>
  <si>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</si>
  <si>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</si>
  <si>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</si>
  <si>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</si>
  <si>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</si>
  <si>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</si>
  <si>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</si>
  <si>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</si>
  <si>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</si>
  <si>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</si>
  <si>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</si>
  <si>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</si>
  <si>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</si>
  <si>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</si>
  <si>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</si>
  <si>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</si>
  <si>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</si>
  <si>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</si>
  <si>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</si>
  <si>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</si>
  <si>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</si>
  <si>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</si>
  <si>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</si>
  <si>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</si>
  <si>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</si>
  <si>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</si>
  <si>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</si>
  <si>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</si>
  <si>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</si>
  <si>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</si>
  <si>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</si>
  <si>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</si>
  <si>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</si>
  <si>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</si>
  <si>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</si>
  <si>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</si>
  <si>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</si>
  <si>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</si>
  <si>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</si>
  <si>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</si>
  <si>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</si>
  <si>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</si>
  <si>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</si>
  <si>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</si>
  <si>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</si>
  <si>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</si>
  <si>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</si>
  <si>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</si>
  <si>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</si>
  <si>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</si>
  <si>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</si>
  <si>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</si>
  <si>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</si>
  <si>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</si>
  <si>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</si>
  <si>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</si>
  <si>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</si>
  <si>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</si>
  <si>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</si>
  <si>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</si>
  <si>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</si>
  <si>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</si>
  <si>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</si>
  <si>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</si>
  <si>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</si>
  <si>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</si>
  <si>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</si>
  <si>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</si>
  <si>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</si>
  <si>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</si>
  <si>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</si>
  <si>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</si>
  <si>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</si>
  <si>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</si>
  <si>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</si>
  <si>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</si>
  <si>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</si>
  <si>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</si>
  <si>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</si>
  <si>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</si>
  <si>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</si>
  <si>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</si>
  <si>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</si>
  <si>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</si>
  <si>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</si>
  <si>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</si>
  <si>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</si>
  <si>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</si>
  <si>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</si>
  <si>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</si>
  <si>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</si>
  <si>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</si>
  <si>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</si>
  <si>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</si>
  <si>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</si>
  <si>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</si>
  <si>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</si>
  <si>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</si>
  <si>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</si>
  <si>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Т.Топалски</t>
  </si>
  <si>
    <t>ХД"ДУНАВ"АД - гр.Враца</t>
  </si>
  <si>
    <t>КОНСОЛИДИРАН</t>
  </si>
  <si>
    <t>30.06.2006 г.</t>
  </si>
  <si>
    <t>РГ-05-0086</t>
  </si>
  <si>
    <t xml:space="preserve">Дата на съставяне: 23.08.2006 г. </t>
  </si>
  <si>
    <t>23.08.2006 г.</t>
  </si>
  <si>
    <t xml:space="preserve">Дата на съставяне: 23.08.2006 г.                                   </t>
  </si>
  <si>
    <t>Съставител: С.Африканова</t>
  </si>
  <si>
    <t>Ръководител: Т.Топалски</t>
  </si>
  <si>
    <t xml:space="preserve">Дата  на съставяне: 23.08.2006 г.                                                                                                                         </t>
  </si>
  <si>
    <t xml:space="preserve"> Ръководител: Т.Топалски</t>
  </si>
  <si>
    <t xml:space="preserve">Дата на съставяне: 23.08.2006 г.    </t>
  </si>
  <si>
    <t xml:space="preserve">                                    Съставител: С.Африканова                   </t>
  </si>
  <si>
    <t>Дата на съставяне: 23.08.2006 г.</t>
  </si>
  <si>
    <t>С.Афршканова</t>
  </si>
  <si>
    <t>1. "Агротехчаст"АД -гр.Оряхово</t>
  </si>
  <si>
    <t>2. "Ведерник"АД -гр.Белоградчик</t>
  </si>
  <si>
    <t>3. "Телб Инвест"АД -гр.Враца</t>
  </si>
  <si>
    <t>4."ЗММ Враца"АД -гр.Враца</t>
  </si>
  <si>
    <t>5."Враца Стил"АД -гр.Враца</t>
  </si>
  <si>
    <t>6. "Мебел Криводол"АД -гр.Криводол</t>
  </si>
  <si>
    <t>7."Бюро по заетостта"АД -гр.Враца</t>
  </si>
</sst>
</file>

<file path=xl/styles.xml><?xml version="1.0" encoding="utf-8"?>
<styleSheet xmlns="http://schemas.openxmlformats.org/spreadsheetml/2006/main">
  <numFmts count="36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d/m/yyyy&quot; &quot;&quot;г.&quot;;@"/>
    <numFmt numFmtId="191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1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0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91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91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91" fontId="10" fillId="0" borderId="0" xfId="25" applyNumberFormat="1" applyFont="1" applyBorder="1" applyAlignment="1" applyProtection="1">
      <alignment horizontal="centerContinuous" vertical="justify" wrapText="1"/>
      <protection/>
    </xf>
    <xf numFmtId="191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1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1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860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861</v>
      </c>
      <c r="F4" s="576" t="s">
        <v>5</v>
      </c>
      <c r="G4" s="577"/>
      <c r="H4" s="461" t="s">
        <v>863</v>
      </c>
    </row>
    <row r="5" spans="1:8" ht="15">
      <c r="A5" s="150" t="s">
        <v>6</v>
      </c>
      <c r="B5" s="575"/>
      <c r="C5" s="575"/>
      <c r="D5" s="575"/>
      <c r="E5" s="505" t="s">
        <v>862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56</v>
      </c>
      <c r="D11" s="151">
        <v>57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385</v>
      </c>
      <c r="D12" s="151">
        <v>396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462</v>
      </c>
      <c r="D13" s="151">
        <v>490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173</v>
      </c>
      <c r="D14" s="151">
        <v>178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37</v>
      </c>
      <c r="D15" s="151">
        <v>45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5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19</v>
      </c>
      <c r="D18" s="151">
        <v>16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1137</v>
      </c>
      <c r="D19" s="155">
        <f>SUM(D11:D18)</f>
        <v>1182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796</v>
      </c>
      <c r="H20" s="158">
        <v>796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1925</v>
      </c>
      <c r="H21" s="156">
        <f>SUM(H22:H24)</f>
        <v>1914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227</v>
      </c>
      <c r="H22" s="152">
        <v>220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1698</v>
      </c>
      <c r="H24" s="152">
        <v>1694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2721</v>
      </c>
      <c r="H25" s="154">
        <f>H19+H20+H21</f>
        <v>2710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236</v>
      </c>
      <c r="H27" s="154">
        <f>SUM(H28:H30)</f>
        <v>-32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257</v>
      </c>
      <c r="H28" s="152">
        <v>72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-21</v>
      </c>
      <c r="H29" s="316">
        <v>-104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-23</v>
      </c>
      <c r="D31" s="317">
        <v>-23</v>
      </c>
      <c r="E31" s="253" t="s">
        <v>97</v>
      </c>
      <c r="F31" s="242" t="s">
        <v>98</v>
      </c>
      <c r="G31" s="152">
        <v>0</v>
      </c>
      <c r="H31" s="152">
        <v>263</v>
      </c>
      <c r="M31" s="157"/>
    </row>
    <row r="32" spans="1:15" ht="15">
      <c r="A32" s="235" t="s">
        <v>99</v>
      </c>
      <c r="B32" s="250" t="s">
        <v>100</v>
      </c>
      <c r="C32" s="155">
        <f>C30+C31</f>
        <v>-23</v>
      </c>
      <c r="D32" s="155">
        <f>D30+D31</f>
        <v>-23</v>
      </c>
      <c r="E32" s="243" t="s">
        <v>101</v>
      </c>
      <c r="F32" s="242" t="s">
        <v>102</v>
      </c>
      <c r="G32" s="316">
        <v>-88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148</v>
      </c>
      <c r="H33" s="154">
        <f>H27+H31+H32</f>
        <v>231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265</v>
      </c>
      <c r="D34" s="155">
        <f>SUM(D35:D38)</f>
        <v>265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3084</v>
      </c>
      <c r="H36" s="154">
        <f>H25+H17+H33</f>
        <v>3156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71</v>
      </c>
      <c r="H39" s="158">
        <v>71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265</v>
      </c>
      <c r="D45" s="155">
        <f>D34+D39+D44</f>
        <v>265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123</v>
      </c>
      <c r="D47" s="151">
        <v>77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6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8</v>
      </c>
      <c r="D50" s="151">
        <v>8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131</v>
      </c>
      <c r="D51" s="155">
        <f>SUM(D47:D50)</f>
        <v>85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16</v>
      </c>
      <c r="H52" s="152">
        <v>339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67</v>
      </c>
      <c r="H53" s="152">
        <v>65</v>
      </c>
    </row>
    <row r="54" spans="1:8" ht="15">
      <c r="A54" s="235" t="s">
        <v>167</v>
      </c>
      <c r="B54" s="249" t="s">
        <v>168</v>
      </c>
      <c r="C54" s="151">
        <v>99</v>
      </c>
      <c r="D54" s="151">
        <v>102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1609</v>
      </c>
      <c r="D55" s="155">
        <f>D19+D20+D21+D27+D32+D45+D51+D53+D54</f>
        <v>1611</v>
      </c>
      <c r="E55" s="237" t="s">
        <v>173</v>
      </c>
      <c r="F55" s="261" t="s">
        <v>174</v>
      </c>
      <c r="G55" s="154">
        <f>G49+G51+G52+G53+G54</f>
        <v>83</v>
      </c>
      <c r="H55" s="154">
        <f>H49+H51+H52+H53+H54</f>
        <v>410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158</v>
      </c>
      <c r="D58" s="151">
        <v>139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206</v>
      </c>
      <c r="D59" s="151">
        <v>193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45</v>
      </c>
      <c r="D60" s="151">
        <v>43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214</v>
      </c>
      <c r="D61" s="151">
        <v>310</v>
      </c>
      <c r="E61" s="243" t="s">
        <v>190</v>
      </c>
      <c r="F61" s="272" t="s">
        <v>191</v>
      </c>
      <c r="G61" s="154">
        <f>SUM(G62:G68)</f>
        <v>582</v>
      </c>
      <c r="H61" s="154">
        <f>SUM(H62:H68)</f>
        <v>458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263</v>
      </c>
      <c r="H62" s="152">
        <v>102</v>
      </c>
    </row>
    <row r="63" spans="1:13" ht="15">
      <c r="A63" s="235" t="s">
        <v>196</v>
      </c>
      <c r="B63" s="241" t="s">
        <v>197</v>
      </c>
      <c r="C63" s="151">
        <v>45</v>
      </c>
      <c r="D63" s="151">
        <v>28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668</v>
      </c>
      <c r="D64" s="155">
        <f>SUM(D58:D63)</f>
        <v>713</v>
      </c>
      <c r="E64" s="237" t="s">
        <v>201</v>
      </c>
      <c r="F64" s="242" t="s">
        <v>202</v>
      </c>
      <c r="G64" s="152">
        <v>146</v>
      </c>
      <c r="H64" s="152">
        <v>123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55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78</v>
      </c>
      <c r="H66" s="152">
        <v>96</v>
      </c>
    </row>
    <row r="67" spans="1:8" ht="15">
      <c r="A67" s="235" t="s">
        <v>208</v>
      </c>
      <c r="B67" s="241" t="s">
        <v>209</v>
      </c>
      <c r="C67" s="151">
        <v>536</v>
      </c>
      <c r="D67" s="151">
        <v>671</v>
      </c>
      <c r="E67" s="237" t="s">
        <v>210</v>
      </c>
      <c r="F67" s="242" t="s">
        <v>211</v>
      </c>
      <c r="G67" s="152">
        <v>22</v>
      </c>
      <c r="H67" s="152">
        <v>23</v>
      </c>
    </row>
    <row r="68" spans="1:8" ht="15">
      <c r="A68" s="235" t="s">
        <v>212</v>
      </c>
      <c r="B68" s="241" t="s">
        <v>213</v>
      </c>
      <c r="C68" s="151">
        <v>434</v>
      </c>
      <c r="D68" s="151">
        <v>372</v>
      </c>
      <c r="E68" s="237" t="s">
        <v>214</v>
      </c>
      <c r="F68" s="242" t="s">
        <v>215</v>
      </c>
      <c r="G68" s="152">
        <v>18</v>
      </c>
      <c r="H68" s="152">
        <v>114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26</v>
      </c>
      <c r="H69" s="152">
        <v>25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10</v>
      </c>
      <c r="H70" s="152">
        <v>12</v>
      </c>
    </row>
    <row r="71" spans="1:18" ht="15">
      <c r="A71" s="235" t="s">
        <v>223</v>
      </c>
      <c r="B71" s="241" t="s">
        <v>224</v>
      </c>
      <c r="C71" s="151">
        <v>102</v>
      </c>
      <c r="D71" s="151">
        <v>132</v>
      </c>
      <c r="E71" s="253" t="s">
        <v>47</v>
      </c>
      <c r="F71" s="273" t="s">
        <v>225</v>
      </c>
      <c r="G71" s="161">
        <f>G59+G60+G61+G69+G70</f>
        <v>618</v>
      </c>
      <c r="H71" s="161">
        <f>H59+H60+H61+H69+H70</f>
        <v>495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36</v>
      </c>
      <c r="D72" s="151">
        <v>26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204</v>
      </c>
      <c r="D74" s="151">
        <v>192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1312</v>
      </c>
      <c r="D75" s="155">
        <f>SUM(D67:D74)</f>
        <v>1393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618</v>
      </c>
      <c r="H79" s="162">
        <f>H71+H74+H75+H76</f>
        <v>495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23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197</v>
      </c>
      <c r="D88" s="151">
        <v>374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30</v>
      </c>
      <c r="D89" s="151">
        <v>29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250</v>
      </c>
      <c r="D91" s="155">
        <f>SUM(D87:D90)</f>
        <v>415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17</v>
      </c>
      <c r="D92" s="151">
        <v>0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2247</v>
      </c>
      <c r="D93" s="155">
        <f>D64+D75+D84+D91+D92</f>
        <v>2521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3856</v>
      </c>
      <c r="D94" s="164">
        <f>D93+D55</f>
        <v>4132</v>
      </c>
      <c r="E94" s="449" t="s">
        <v>271</v>
      </c>
      <c r="F94" s="289" t="s">
        <v>272</v>
      </c>
      <c r="G94" s="165">
        <f>G36+G39+G55+G79</f>
        <v>3856</v>
      </c>
      <c r="H94" s="165">
        <f>H36+H39+H55+H79</f>
        <v>4132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864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859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A1" sqref="A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 - гр.Враца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30.06.2006 г.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667</v>
      </c>
      <c r="D9" s="46">
        <v>970</v>
      </c>
      <c r="E9" s="298" t="s">
        <v>286</v>
      </c>
      <c r="F9" s="549" t="s">
        <v>287</v>
      </c>
      <c r="G9" s="550">
        <v>1254</v>
      </c>
      <c r="H9" s="550">
        <v>1006</v>
      </c>
    </row>
    <row r="10" spans="1:8" ht="12">
      <c r="A10" s="298" t="s">
        <v>288</v>
      </c>
      <c r="B10" s="299" t="s">
        <v>289</v>
      </c>
      <c r="C10" s="46">
        <v>290</v>
      </c>
      <c r="D10" s="46">
        <v>551</v>
      </c>
      <c r="E10" s="298" t="s">
        <v>290</v>
      </c>
      <c r="F10" s="549" t="s">
        <v>291</v>
      </c>
      <c r="G10" s="550">
        <v>18</v>
      </c>
      <c r="H10" s="550">
        <v>2</v>
      </c>
    </row>
    <row r="11" spans="1:8" ht="12">
      <c r="A11" s="298" t="s">
        <v>292</v>
      </c>
      <c r="B11" s="299" t="s">
        <v>293</v>
      </c>
      <c r="C11" s="46">
        <v>88</v>
      </c>
      <c r="D11" s="46">
        <v>107</v>
      </c>
      <c r="E11" s="300" t="s">
        <v>294</v>
      </c>
      <c r="F11" s="549" t="s">
        <v>295</v>
      </c>
      <c r="G11" s="550">
        <v>31</v>
      </c>
      <c r="H11" s="550">
        <v>7</v>
      </c>
    </row>
    <row r="12" spans="1:8" ht="12">
      <c r="A12" s="298" t="s">
        <v>296</v>
      </c>
      <c r="B12" s="299" t="s">
        <v>297</v>
      </c>
      <c r="C12" s="46">
        <v>239</v>
      </c>
      <c r="D12" s="46">
        <v>243</v>
      </c>
      <c r="E12" s="300" t="s">
        <v>79</v>
      </c>
      <c r="F12" s="549" t="s">
        <v>298</v>
      </c>
      <c r="G12" s="550">
        <v>92</v>
      </c>
      <c r="H12" s="550">
        <v>301</v>
      </c>
    </row>
    <row r="13" spans="1:18" ht="12">
      <c r="A13" s="298" t="s">
        <v>299</v>
      </c>
      <c r="B13" s="299" t="s">
        <v>300</v>
      </c>
      <c r="C13" s="46">
        <v>71</v>
      </c>
      <c r="D13" s="46">
        <v>82</v>
      </c>
      <c r="E13" s="301" t="s">
        <v>52</v>
      </c>
      <c r="F13" s="551" t="s">
        <v>301</v>
      </c>
      <c r="G13" s="548">
        <f>SUM(G9:G12)</f>
        <v>1395</v>
      </c>
      <c r="H13" s="548">
        <f>SUM(H9:H12)</f>
        <v>1316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21</v>
      </c>
      <c r="D14" s="46">
        <v>57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83</v>
      </c>
      <c r="D15" s="47">
        <v>-922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38</v>
      </c>
      <c r="D16" s="47">
        <v>49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2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1497</v>
      </c>
      <c r="D19" s="49">
        <f>SUM(D9:D15)+D16</f>
        <v>1137</v>
      </c>
      <c r="E19" s="304" t="s">
        <v>318</v>
      </c>
      <c r="F19" s="552" t="s">
        <v>319</v>
      </c>
      <c r="G19" s="550">
        <v>30</v>
      </c>
      <c r="H19" s="550">
        <v>13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1</v>
      </c>
      <c r="H20" s="550">
        <v>31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1</v>
      </c>
      <c r="D22" s="46">
        <v>4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1</v>
      </c>
      <c r="E24" s="301" t="s">
        <v>104</v>
      </c>
      <c r="F24" s="554" t="s">
        <v>335</v>
      </c>
      <c r="G24" s="548">
        <f>SUM(G19:G23)</f>
        <v>31</v>
      </c>
      <c r="H24" s="548">
        <f>SUM(H19:H23)</f>
        <v>44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2</v>
      </c>
      <c r="D25" s="46">
        <v>0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3</v>
      </c>
      <c r="D26" s="49">
        <f>SUM(D22:D25)</f>
        <v>5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1500</v>
      </c>
      <c r="D28" s="50">
        <f>D26+D19</f>
        <v>1142</v>
      </c>
      <c r="E28" s="127" t="s">
        <v>340</v>
      </c>
      <c r="F28" s="554" t="s">
        <v>341</v>
      </c>
      <c r="G28" s="548">
        <f>G13+G15+G24</f>
        <v>1426</v>
      </c>
      <c r="H28" s="548">
        <f>H13+H15+H24</f>
        <v>1360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0</v>
      </c>
      <c r="D30" s="50">
        <f>IF((H28-D28)&gt;0,H28-D28,0)</f>
        <v>218</v>
      </c>
      <c r="E30" s="127" t="s">
        <v>344</v>
      </c>
      <c r="F30" s="554" t="s">
        <v>345</v>
      </c>
      <c r="G30" s="53">
        <f>IF((C28-G28)&gt;0,C28-G28,0)</f>
        <v>74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3</v>
      </c>
      <c r="D32" s="46">
        <v>0</v>
      </c>
      <c r="E32" s="296" t="s">
        <v>352</v>
      </c>
      <c r="F32" s="552" t="s">
        <v>353</v>
      </c>
      <c r="G32" s="550">
        <v>3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1503</v>
      </c>
      <c r="D33" s="49">
        <f>D28+D31+D32</f>
        <v>1142</v>
      </c>
      <c r="E33" s="127" t="s">
        <v>356</v>
      </c>
      <c r="F33" s="554" t="s">
        <v>357</v>
      </c>
      <c r="G33" s="53">
        <f>G32+G31+G28</f>
        <v>1429</v>
      </c>
      <c r="H33" s="53">
        <f>H32+H31+H28</f>
        <v>1360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0</v>
      </c>
      <c r="D34" s="50">
        <f>IF((H33-D33)&gt;0,H33-D33,0)</f>
        <v>218</v>
      </c>
      <c r="E34" s="128" t="s">
        <v>360</v>
      </c>
      <c r="F34" s="554" t="s">
        <v>361</v>
      </c>
      <c r="G34" s="548">
        <f>IF((C33-G33)&gt;0,C33-G33,0)</f>
        <v>74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14</v>
      </c>
      <c r="D35" s="49">
        <f>D36+D37+D38</f>
        <v>28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14</v>
      </c>
      <c r="D36" s="46">
        <v>28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0</v>
      </c>
      <c r="D39" s="460">
        <f>+IF((H33-D33-D35)&gt;0,H33-D33-D35,0)</f>
        <v>190</v>
      </c>
      <c r="E39" s="313" t="s">
        <v>372</v>
      </c>
      <c r="F39" s="558" t="s">
        <v>373</v>
      </c>
      <c r="G39" s="559">
        <f>IF(G34&gt;0,IF(C35+G34&lt;0,0,C35+G34),IF(C34-C35&lt;0,C35-C34,0))</f>
        <v>88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0</v>
      </c>
      <c r="D41" s="52">
        <f>IF(D39-D40&gt;0,D39-D40,0)</f>
        <v>190</v>
      </c>
      <c r="E41" s="127" t="s">
        <v>379</v>
      </c>
      <c r="F41" s="558" t="s">
        <v>380</v>
      </c>
      <c r="G41" s="52">
        <f>IF(G39-G40&gt;0,G39-G40,0)</f>
        <v>88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1517</v>
      </c>
      <c r="D42" s="53">
        <f>D33+D35+D39</f>
        <v>1360</v>
      </c>
      <c r="E42" s="128" t="s">
        <v>383</v>
      </c>
      <c r="F42" s="129" t="s">
        <v>384</v>
      </c>
      <c r="G42" s="53">
        <f>G39+G33</f>
        <v>1517</v>
      </c>
      <c r="H42" s="53">
        <f>H39+H33</f>
        <v>1360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865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859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47" right="0.18" top="0.34" bottom="0.32" header="0.19" footer="0.18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31">
      <selection activeCell="C24" sqref="C24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 - гр.Враца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30.06.2006 г.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1353</v>
      </c>
      <c r="D10" s="54">
        <v>1573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-967</v>
      </c>
      <c r="D11" s="54">
        <v>-1165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-352</v>
      </c>
      <c r="D13" s="54">
        <v>-436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-4</v>
      </c>
      <c r="D14" s="54">
        <v>-11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-91</v>
      </c>
      <c r="D15" s="54">
        <v>-44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4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-56</v>
      </c>
      <c r="D19" s="54">
        <v>-222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-113</v>
      </c>
      <c r="D20" s="55">
        <f>SUM(D10:D19)</f>
        <v>-305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-37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36</v>
      </c>
      <c r="D23" s="54">
        <v>198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-1</v>
      </c>
      <c r="D32" s="55">
        <f>SUM(D22:D31)</f>
        <v>198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3</v>
      </c>
      <c r="D36" s="54">
        <v>0</v>
      </c>
      <c r="E36" s="130"/>
      <c r="F36" s="130"/>
    </row>
    <row r="37" spans="1:6" ht="12">
      <c r="A37" s="332" t="s">
        <v>443</v>
      </c>
      <c r="B37" s="333" t="s">
        <v>444</v>
      </c>
      <c r="C37" s="54">
        <v>-60</v>
      </c>
      <c r="D37" s="54">
        <v>-115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7</v>
      </c>
      <c r="D39" s="54">
        <v>21</v>
      </c>
      <c r="E39" s="130"/>
      <c r="F39" s="130"/>
    </row>
    <row r="40" spans="1:6" ht="12">
      <c r="A40" s="332" t="s">
        <v>449</v>
      </c>
      <c r="B40" s="333" t="s">
        <v>450</v>
      </c>
      <c r="C40" s="54">
        <v>0</v>
      </c>
      <c r="D40" s="54">
        <v>0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-1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-50</v>
      </c>
      <c r="D42" s="55">
        <f>SUM(D34:D41)</f>
        <v>-95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-164</v>
      </c>
      <c r="D43" s="55">
        <f>D42+D32+D20</f>
        <v>-202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414</v>
      </c>
      <c r="D44" s="132">
        <v>588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250</v>
      </c>
      <c r="D45" s="55">
        <f>D44+D43</f>
        <v>386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220</v>
      </c>
      <c r="D46" s="56">
        <v>357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30</v>
      </c>
      <c r="D47" s="56">
        <v>29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867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868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62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A1" sqref="A1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 - гр.Враца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30.06.2006 г.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796</v>
      </c>
      <c r="F11" s="58">
        <f>'справка №1-БАЛАНС'!H22</f>
        <v>220</v>
      </c>
      <c r="G11" s="58">
        <f>'справка №1-БАЛАНС'!H23</f>
        <v>0</v>
      </c>
      <c r="H11" s="60">
        <v>1694</v>
      </c>
      <c r="I11" s="58">
        <f>'справка №1-БАЛАНС'!H28+'справка №1-БАЛАНС'!H31</f>
        <v>335</v>
      </c>
      <c r="J11" s="58">
        <f>'справка №1-БАЛАНС'!H29+'справка №1-БАЛАНС'!H32</f>
        <v>-104</v>
      </c>
      <c r="K11" s="60">
        <v>0</v>
      </c>
      <c r="L11" s="344">
        <f>SUM(C11:K11)</f>
        <v>3156</v>
      </c>
      <c r="M11" s="58">
        <f>'справка №1-БАЛАНС'!H39</f>
        <v>71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796</v>
      </c>
      <c r="F15" s="61">
        <f t="shared" si="2"/>
        <v>220</v>
      </c>
      <c r="G15" s="61">
        <f t="shared" si="2"/>
        <v>0</v>
      </c>
      <c r="H15" s="61">
        <f t="shared" si="2"/>
        <v>1694</v>
      </c>
      <c r="I15" s="61">
        <f t="shared" si="2"/>
        <v>335</v>
      </c>
      <c r="J15" s="61">
        <f t="shared" si="2"/>
        <v>-104</v>
      </c>
      <c r="K15" s="61">
        <f t="shared" si="2"/>
        <v>0</v>
      </c>
      <c r="L15" s="344">
        <f t="shared" si="1"/>
        <v>3156</v>
      </c>
      <c r="M15" s="61">
        <f t="shared" si="2"/>
        <v>71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-88</v>
      </c>
      <c r="K16" s="60">
        <v>0</v>
      </c>
      <c r="L16" s="344">
        <f t="shared" si="1"/>
        <v>-88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7</v>
      </c>
      <c r="G17" s="62">
        <f t="shared" si="3"/>
        <v>0</v>
      </c>
      <c r="H17" s="62">
        <f t="shared" si="3"/>
        <v>4</v>
      </c>
      <c r="I17" s="62">
        <f t="shared" si="3"/>
        <v>-11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7</v>
      </c>
      <c r="G19" s="60">
        <v>0</v>
      </c>
      <c r="H19" s="60">
        <v>4</v>
      </c>
      <c r="I19" s="60">
        <v>-11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-67</v>
      </c>
      <c r="J20" s="60">
        <v>83</v>
      </c>
      <c r="K20" s="60">
        <v>0</v>
      </c>
      <c r="L20" s="344">
        <f t="shared" si="1"/>
        <v>16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796</v>
      </c>
      <c r="F29" s="59">
        <f t="shared" si="6"/>
        <v>227</v>
      </c>
      <c r="G29" s="59">
        <f t="shared" si="6"/>
        <v>0</v>
      </c>
      <c r="H29" s="59">
        <f t="shared" si="6"/>
        <v>1698</v>
      </c>
      <c r="I29" s="59">
        <f t="shared" si="6"/>
        <v>257</v>
      </c>
      <c r="J29" s="59">
        <f t="shared" si="6"/>
        <v>-109</v>
      </c>
      <c r="K29" s="59">
        <f t="shared" si="6"/>
        <v>0</v>
      </c>
      <c r="L29" s="344">
        <f t="shared" si="1"/>
        <v>3084</v>
      </c>
      <c r="M29" s="59">
        <f t="shared" si="6"/>
        <v>71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796</v>
      </c>
      <c r="F32" s="59">
        <f t="shared" si="7"/>
        <v>227</v>
      </c>
      <c r="G32" s="59">
        <f t="shared" si="7"/>
        <v>0</v>
      </c>
      <c r="H32" s="59">
        <f t="shared" si="7"/>
        <v>1698</v>
      </c>
      <c r="I32" s="59">
        <f t="shared" si="7"/>
        <v>257</v>
      </c>
      <c r="J32" s="59">
        <f t="shared" si="7"/>
        <v>-109</v>
      </c>
      <c r="K32" s="59">
        <f t="shared" si="7"/>
        <v>0</v>
      </c>
      <c r="L32" s="344">
        <f t="shared" si="1"/>
        <v>3084</v>
      </c>
      <c r="M32" s="59">
        <f>M29+M30+M31</f>
        <v>71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869</v>
      </c>
      <c r="B38" s="19"/>
      <c r="C38" s="15"/>
      <c r="D38" s="572" t="s">
        <v>867</v>
      </c>
      <c r="E38" s="572"/>
      <c r="F38" s="572"/>
      <c r="G38" s="572"/>
      <c r="H38" s="572"/>
      <c r="I38" s="572"/>
      <c r="J38" s="15" t="s">
        <v>870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B1" sqref="B1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 - гр.Враца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30.06.2006 г.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57</v>
      </c>
      <c r="E9" s="189">
        <v>0</v>
      </c>
      <c r="F9" s="189">
        <v>1</v>
      </c>
      <c r="G9" s="74">
        <f>D9+E9-F9</f>
        <v>56</v>
      </c>
      <c r="H9" s="65">
        <v>0</v>
      </c>
      <c r="I9" s="65">
        <v>0</v>
      </c>
      <c r="J9" s="74">
        <f>G9+H9-I9</f>
        <v>56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56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593</v>
      </c>
      <c r="E10" s="189">
        <v>2</v>
      </c>
      <c r="F10" s="189">
        <v>2</v>
      </c>
      <c r="G10" s="74">
        <f aca="true" t="shared" si="2" ref="G10:G39">D10+E10-F10</f>
        <v>593</v>
      </c>
      <c r="H10" s="65">
        <v>0</v>
      </c>
      <c r="I10" s="65">
        <v>0</v>
      </c>
      <c r="J10" s="74">
        <f aca="true" t="shared" si="3" ref="J10:J39">G10+H10-I10</f>
        <v>593</v>
      </c>
      <c r="K10" s="65">
        <v>197</v>
      </c>
      <c r="L10" s="65">
        <v>11</v>
      </c>
      <c r="M10" s="65">
        <v>0</v>
      </c>
      <c r="N10" s="74">
        <f aca="true" t="shared" si="4" ref="N10:N39">K10+L10-M10</f>
        <v>208</v>
      </c>
      <c r="O10" s="65">
        <v>0</v>
      </c>
      <c r="P10" s="65">
        <v>0</v>
      </c>
      <c r="Q10" s="74">
        <f t="shared" si="0"/>
        <v>208</v>
      </c>
      <c r="R10" s="74">
        <f t="shared" si="1"/>
        <v>385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1544</v>
      </c>
      <c r="E11" s="189">
        <v>34</v>
      </c>
      <c r="F11" s="189">
        <v>47</v>
      </c>
      <c r="G11" s="74">
        <f t="shared" si="2"/>
        <v>1531</v>
      </c>
      <c r="H11" s="65">
        <v>0</v>
      </c>
      <c r="I11" s="65">
        <v>0</v>
      </c>
      <c r="J11" s="74">
        <f t="shared" si="3"/>
        <v>1531</v>
      </c>
      <c r="K11" s="65">
        <v>1054</v>
      </c>
      <c r="L11" s="65">
        <v>15</v>
      </c>
      <c r="M11" s="65">
        <v>0</v>
      </c>
      <c r="N11" s="74">
        <f t="shared" si="4"/>
        <v>1069</v>
      </c>
      <c r="O11" s="65">
        <v>0</v>
      </c>
      <c r="P11" s="65">
        <v>0</v>
      </c>
      <c r="Q11" s="74">
        <f t="shared" si="0"/>
        <v>1069</v>
      </c>
      <c r="R11" s="74">
        <f t="shared" si="1"/>
        <v>462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286</v>
      </c>
      <c r="E12" s="189">
        <v>3</v>
      </c>
      <c r="F12" s="189">
        <v>3</v>
      </c>
      <c r="G12" s="74">
        <f t="shared" si="2"/>
        <v>286</v>
      </c>
      <c r="H12" s="65">
        <v>0</v>
      </c>
      <c r="I12" s="65">
        <v>0</v>
      </c>
      <c r="J12" s="74">
        <f t="shared" si="3"/>
        <v>286</v>
      </c>
      <c r="K12" s="65">
        <v>108</v>
      </c>
      <c r="L12" s="65">
        <v>5</v>
      </c>
      <c r="M12" s="65">
        <v>0</v>
      </c>
      <c r="N12" s="74">
        <f t="shared" si="4"/>
        <v>113</v>
      </c>
      <c r="O12" s="65">
        <v>0</v>
      </c>
      <c r="P12" s="65">
        <v>0</v>
      </c>
      <c r="Q12" s="74">
        <f t="shared" si="0"/>
        <v>113</v>
      </c>
      <c r="R12" s="74">
        <f t="shared" si="1"/>
        <v>173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167</v>
      </c>
      <c r="E13" s="189">
        <v>47</v>
      </c>
      <c r="F13" s="189">
        <v>0</v>
      </c>
      <c r="G13" s="74">
        <f t="shared" si="2"/>
        <v>214</v>
      </c>
      <c r="H13" s="65">
        <v>0</v>
      </c>
      <c r="I13" s="65">
        <v>0</v>
      </c>
      <c r="J13" s="74">
        <f t="shared" si="3"/>
        <v>214</v>
      </c>
      <c r="K13" s="65">
        <v>122</v>
      </c>
      <c r="L13" s="65">
        <v>55</v>
      </c>
      <c r="M13" s="65">
        <v>0</v>
      </c>
      <c r="N13" s="74">
        <f t="shared" si="4"/>
        <v>177</v>
      </c>
      <c r="O13" s="65">
        <v>0</v>
      </c>
      <c r="P13" s="65">
        <v>0</v>
      </c>
      <c r="Q13" s="74">
        <f t="shared" si="0"/>
        <v>177</v>
      </c>
      <c r="R13" s="74">
        <f t="shared" si="1"/>
        <v>37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5</v>
      </c>
      <c r="F15" s="457">
        <v>0</v>
      </c>
      <c r="G15" s="74">
        <f t="shared" si="2"/>
        <v>5</v>
      </c>
      <c r="H15" s="458">
        <v>0</v>
      </c>
      <c r="I15" s="458">
        <v>0</v>
      </c>
      <c r="J15" s="74">
        <f t="shared" si="3"/>
        <v>5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45</v>
      </c>
      <c r="E16" s="189">
        <v>5</v>
      </c>
      <c r="F16" s="189">
        <v>0</v>
      </c>
      <c r="G16" s="74">
        <f t="shared" si="2"/>
        <v>50</v>
      </c>
      <c r="H16" s="65">
        <v>0</v>
      </c>
      <c r="I16" s="65">
        <v>0</v>
      </c>
      <c r="J16" s="74">
        <f t="shared" si="3"/>
        <v>50</v>
      </c>
      <c r="K16" s="65">
        <v>29</v>
      </c>
      <c r="L16" s="65">
        <v>2</v>
      </c>
      <c r="M16" s="65">
        <v>0</v>
      </c>
      <c r="N16" s="74">
        <f t="shared" si="4"/>
        <v>31</v>
      </c>
      <c r="O16" s="65">
        <v>0</v>
      </c>
      <c r="P16" s="65">
        <v>0</v>
      </c>
      <c r="Q16" s="74">
        <f aca="true" t="shared" si="5" ref="Q16:Q25">N16+O16-P16</f>
        <v>31</v>
      </c>
      <c r="R16" s="74">
        <f aca="true" t="shared" si="6" ref="R16:R25">J16-Q16</f>
        <v>19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2692</v>
      </c>
      <c r="E17" s="194">
        <f>SUM(E9:E16)</f>
        <v>96</v>
      </c>
      <c r="F17" s="194">
        <f>SUM(F9:F16)</f>
        <v>53</v>
      </c>
      <c r="G17" s="74">
        <f t="shared" si="2"/>
        <v>2735</v>
      </c>
      <c r="H17" s="75">
        <f>SUM(H9:H16)</f>
        <v>0</v>
      </c>
      <c r="I17" s="75">
        <f>SUM(I9:I16)</f>
        <v>0</v>
      </c>
      <c r="J17" s="74">
        <f t="shared" si="3"/>
        <v>2735</v>
      </c>
      <c r="K17" s="75">
        <f>SUM(K9:K16)</f>
        <v>1510</v>
      </c>
      <c r="L17" s="75">
        <f>SUM(L9:L16)</f>
        <v>88</v>
      </c>
      <c r="M17" s="75">
        <f>SUM(M9:M16)</f>
        <v>0</v>
      </c>
      <c r="N17" s="74">
        <f t="shared" si="4"/>
        <v>1598</v>
      </c>
      <c r="O17" s="75">
        <f>SUM(O9:O16)</f>
        <v>0</v>
      </c>
      <c r="P17" s="75">
        <f>SUM(P9:P16)</f>
        <v>0</v>
      </c>
      <c r="Q17" s="74">
        <f t="shared" si="5"/>
        <v>1598</v>
      </c>
      <c r="R17" s="74">
        <f t="shared" si="6"/>
        <v>1137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2</v>
      </c>
      <c r="E22" s="189">
        <v>0</v>
      </c>
      <c r="F22" s="189">
        <v>0</v>
      </c>
      <c r="G22" s="74">
        <f t="shared" si="2"/>
        <v>2</v>
      </c>
      <c r="H22" s="65">
        <v>0</v>
      </c>
      <c r="I22" s="65">
        <v>0</v>
      </c>
      <c r="J22" s="74">
        <f t="shared" si="3"/>
        <v>2</v>
      </c>
      <c r="K22" s="65">
        <v>2</v>
      </c>
      <c r="L22" s="65">
        <v>0</v>
      </c>
      <c r="M22" s="65">
        <v>0</v>
      </c>
      <c r="N22" s="74">
        <f t="shared" si="4"/>
        <v>2</v>
      </c>
      <c r="O22" s="65">
        <v>0</v>
      </c>
      <c r="P22" s="65">
        <v>0</v>
      </c>
      <c r="Q22" s="74">
        <f t="shared" si="5"/>
        <v>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</v>
      </c>
      <c r="H25" s="66">
        <f t="shared" si="7"/>
        <v>0</v>
      </c>
      <c r="I25" s="66">
        <f t="shared" si="7"/>
        <v>0</v>
      </c>
      <c r="J25" s="67">
        <f t="shared" si="3"/>
        <v>2</v>
      </c>
      <c r="K25" s="66">
        <f t="shared" si="7"/>
        <v>2</v>
      </c>
      <c r="L25" s="66">
        <f t="shared" si="7"/>
        <v>0</v>
      </c>
      <c r="M25" s="66">
        <f t="shared" si="7"/>
        <v>0</v>
      </c>
      <c r="N25" s="67">
        <f t="shared" si="4"/>
        <v>2</v>
      </c>
      <c r="O25" s="66">
        <f t="shared" si="7"/>
        <v>0</v>
      </c>
      <c r="P25" s="66">
        <f t="shared" si="7"/>
        <v>0</v>
      </c>
      <c r="Q25" s="67">
        <f t="shared" si="5"/>
        <v>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265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265</v>
      </c>
      <c r="H27" s="70">
        <f t="shared" si="8"/>
        <v>0</v>
      </c>
      <c r="I27" s="70">
        <f t="shared" si="8"/>
        <v>0</v>
      </c>
      <c r="J27" s="71">
        <f t="shared" si="3"/>
        <v>265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265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265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265</v>
      </c>
      <c r="H38" s="75">
        <f t="shared" si="12"/>
        <v>0</v>
      </c>
      <c r="I38" s="75">
        <f t="shared" si="12"/>
        <v>0</v>
      </c>
      <c r="J38" s="74">
        <f t="shared" si="3"/>
        <v>265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265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-23</v>
      </c>
      <c r="E39" s="189">
        <v>0</v>
      </c>
      <c r="F39" s="189">
        <v>0</v>
      </c>
      <c r="G39" s="74">
        <f t="shared" si="2"/>
        <v>-23</v>
      </c>
      <c r="H39" s="72">
        <v>0</v>
      </c>
      <c r="I39" s="72">
        <v>0</v>
      </c>
      <c r="J39" s="74">
        <f t="shared" si="3"/>
        <v>-23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-23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2936</v>
      </c>
      <c r="E40" s="438">
        <f>E17+E18+E19+E25+E38+E39</f>
        <v>96</v>
      </c>
      <c r="F40" s="438">
        <f aca="true" t="shared" si="13" ref="F40:R40">F17+F18+F19+F25+F38+F39</f>
        <v>53</v>
      </c>
      <c r="G40" s="438">
        <f t="shared" si="13"/>
        <v>2979</v>
      </c>
      <c r="H40" s="438">
        <f t="shared" si="13"/>
        <v>0</v>
      </c>
      <c r="I40" s="438">
        <f t="shared" si="13"/>
        <v>0</v>
      </c>
      <c r="J40" s="438">
        <f t="shared" si="13"/>
        <v>2979</v>
      </c>
      <c r="K40" s="438">
        <f t="shared" si="13"/>
        <v>1512</v>
      </c>
      <c r="L40" s="438">
        <f t="shared" si="13"/>
        <v>88</v>
      </c>
      <c r="M40" s="438">
        <f t="shared" si="13"/>
        <v>0</v>
      </c>
      <c r="N40" s="438">
        <f t="shared" si="13"/>
        <v>1600</v>
      </c>
      <c r="O40" s="438">
        <f t="shared" si="13"/>
        <v>0</v>
      </c>
      <c r="P40" s="438">
        <f t="shared" si="13"/>
        <v>0</v>
      </c>
      <c r="Q40" s="438">
        <f t="shared" si="13"/>
        <v>1600</v>
      </c>
      <c r="R40" s="438">
        <f t="shared" si="13"/>
        <v>1379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872</v>
      </c>
      <c r="I44" s="356"/>
      <c r="J44" s="356"/>
      <c r="K44" s="598"/>
      <c r="L44" s="598"/>
      <c r="M44" s="598"/>
      <c r="N44" s="598"/>
      <c r="O44" s="587" t="s">
        <v>868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A1" sqref="A1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 - гр.Враца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6</v>
      </c>
      <c r="B4" s="606" t="str">
        <f>'справка №1-БАЛАНС'!E5</f>
        <v>30.06.2006 г.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123</v>
      </c>
      <c r="D11" s="119">
        <f>SUM(D12:D14)</f>
        <v>0</v>
      </c>
      <c r="E11" s="120">
        <f>SUM(E12:E14)</f>
        <v>123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123</v>
      </c>
      <c r="D12" s="108">
        <v>0</v>
      </c>
      <c r="E12" s="120">
        <f aca="true" t="shared" si="0" ref="E12:E42">C12-D12</f>
        <v>123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8</v>
      </c>
      <c r="D16" s="119">
        <f>+D17+D18</f>
        <v>0</v>
      </c>
      <c r="E16" s="120">
        <f t="shared" si="0"/>
        <v>8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8</v>
      </c>
      <c r="D18" s="108">
        <v>0</v>
      </c>
      <c r="E18" s="120">
        <f t="shared" si="0"/>
        <v>8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131</v>
      </c>
      <c r="D19" s="104">
        <f>D11+D15+D16</f>
        <v>0</v>
      </c>
      <c r="E19" s="118">
        <f>E11+E15+E16</f>
        <v>131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99</v>
      </c>
      <c r="D21" s="108">
        <v>0</v>
      </c>
      <c r="E21" s="120">
        <f t="shared" si="0"/>
        <v>99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536</v>
      </c>
      <c r="D24" s="119">
        <f>SUM(D25:D27)</f>
        <v>536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433</v>
      </c>
      <c r="D25" s="108">
        <v>433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72</v>
      </c>
      <c r="D26" s="108">
        <v>72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31</v>
      </c>
      <c r="D27" s="108">
        <v>31</v>
      </c>
      <c r="E27" s="120">
        <f t="shared" si="0"/>
        <v>0</v>
      </c>
      <c r="F27" s="106"/>
    </row>
    <row r="28" spans="1:6" ht="12">
      <c r="A28" s="396" t="s">
        <v>657</v>
      </c>
      <c r="B28" s="397" t="s">
        <v>658</v>
      </c>
      <c r="C28" s="108">
        <v>434</v>
      </c>
      <c r="D28" s="108">
        <v>389</v>
      </c>
      <c r="E28" s="120">
        <f t="shared" si="0"/>
        <v>45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61</v>
      </c>
      <c r="D31" s="108">
        <v>38</v>
      </c>
      <c r="E31" s="120">
        <f t="shared" si="0"/>
        <v>23</v>
      </c>
      <c r="F31" s="106"/>
    </row>
    <row r="32" spans="1:6" ht="12">
      <c r="A32" s="396" t="s">
        <v>665</v>
      </c>
      <c r="B32" s="397" t="s">
        <v>666</v>
      </c>
      <c r="C32" s="108">
        <v>41</v>
      </c>
      <c r="D32" s="108">
        <v>14</v>
      </c>
      <c r="E32" s="120">
        <f t="shared" si="0"/>
        <v>27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36</v>
      </c>
      <c r="D33" s="105">
        <f>SUM(D34:D37)</f>
        <v>36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35</v>
      </c>
      <c r="D34" s="108">
        <v>35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204</v>
      </c>
      <c r="D38" s="105">
        <f>SUM(D39:D42)</f>
        <v>204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2</v>
      </c>
      <c r="D40" s="108">
        <v>2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202</v>
      </c>
      <c r="D42" s="108">
        <v>202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1312</v>
      </c>
      <c r="D43" s="104">
        <f>D24+D28+D29+D31+D30+D32+D33+D38</f>
        <v>1217</v>
      </c>
      <c r="E43" s="118">
        <f>E24+E28+E29+E31+E30+E32+E33+E38</f>
        <v>95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1542</v>
      </c>
      <c r="D44" s="103">
        <f>D43+D21+D19+D9</f>
        <v>1217</v>
      </c>
      <c r="E44" s="118">
        <f>E43+E21+E19+E9</f>
        <v>325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67</v>
      </c>
      <c r="D68" s="108">
        <v>0</v>
      </c>
      <c r="E68" s="119">
        <f t="shared" si="1"/>
        <v>67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263</v>
      </c>
      <c r="D71" s="105">
        <f>SUM(D72:D74)</f>
        <v>263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250</v>
      </c>
      <c r="D72" s="108">
        <v>250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13</v>
      </c>
      <c r="D73" s="108">
        <v>13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319</v>
      </c>
      <c r="D85" s="104">
        <f>SUM(D86:D90)+D94</f>
        <v>299</v>
      </c>
      <c r="E85" s="104">
        <f>SUM(E86:E90)+E94</f>
        <v>20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146</v>
      </c>
      <c r="D87" s="108">
        <v>146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55</v>
      </c>
      <c r="D88" s="108">
        <v>35</v>
      </c>
      <c r="E88" s="119">
        <f t="shared" si="1"/>
        <v>20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78</v>
      </c>
      <c r="D89" s="108">
        <v>78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18</v>
      </c>
      <c r="D90" s="103">
        <f>SUM(D91:D93)</f>
        <v>18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6</v>
      </c>
      <c r="D91" s="108">
        <v>6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7</v>
      </c>
      <c r="D92" s="108">
        <v>7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5</v>
      </c>
      <c r="D93" s="108">
        <v>5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22</v>
      </c>
      <c r="D94" s="108">
        <v>22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26</v>
      </c>
      <c r="D95" s="108">
        <v>26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608</v>
      </c>
      <c r="D96" s="104">
        <f>D85+D80+D75+D71+D95</f>
        <v>588</v>
      </c>
      <c r="E96" s="104">
        <f>E85+E80+E75+E71+E95</f>
        <v>20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675</v>
      </c>
      <c r="D97" s="104">
        <f>D96+D68+D66</f>
        <v>588</v>
      </c>
      <c r="E97" s="104">
        <f>E96+E68+E66</f>
        <v>87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12</v>
      </c>
      <c r="D104" s="108">
        <v>0</v>
      </c>
      <c r="E104" s="108">
        <v>2</v>
      </c>
      <c r="F104" s="125">
        <f>C104+D104-E104</f>
        <v>10</v>
      </c>
    </row>
    <row r="105" spans="1:16" ht="12">
      <c r="A105" s="412" t="s">
        <v>786</v>
      </c>
      <c r="B105" s="395" t="s">
        <v>787</v>
      </c>
      <c r="C105" s="103">
        <f>SUM(C102:C104)</f>
        <v>12</v>
      </c>
      <c r="D105" s="103">
        <f>SUM(D102:D104)</f>
        <v>0</v>
      </c>
      <c r="E105" s="103">
        <f>SUM(E102:E104)</f>
        <v>2</v>
      </c>
      <c r="F105" s="103">
        <f>SUM(F102:F104)</f>
        <v>10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03" t="s">
        <v>873</v>
      </c>
      <c r="B109" s="603"/>
      <c r="C109" s="603" t="s">
        <v>386</v>
      </c>
      <c r="D109" s="603" t="s">
        <v>858</v>
      </c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387</v>
      </c>
      <c r="D111" s="602" t="s">
        <v>859</v>
      </c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 - гр.Враца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30.06.2006 г.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230875</v>
      </c>
      <c r="D12" s="98">
        <v>0</v>
      </c>
      <c r="E12" s="98">
        <v>0</v>
      </c>
      <c r="F12" s="98">
        <v>265</v>
      </c>
      <c r="G12" s="98">
        <v>0</v>
      </c>
      <c r="H12" s="98">
        <v>0</v>
      </c>
      <c r="I12" s="434">
        <f>F12+G12-H12</f>
        <v>265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230875</v>
      </c>
      <c r="D17" s="85">
        <f t="shared" si="1"/>
        <v>0</v>
      </c>
      <c r="E17" s="85">
        <f t="shared" si="1"/>
        <v>0</v>
      </c>
      <c r="F17" s="85">
        <f t="shared" si="1"/>
        <v>265</v>
      </c>
      <c r="G17" s="85">
        <f t="shared" si="1"/>
        <v>0</v>
      </c>
      <c r="H17" s="85">
        <f t="shared" si="1"/>
        <v>0</v>
      </c>
      <c r="I17" s="434">
        <f t="shared" si="0"/>
        <v>265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873</v>
      </c>
      <c r="B30" s="613"/>
      <c r="C30" s="613"/>
      <c r="D30" s="459" t="s">
        <v>828</v>
      </c>
      <c r="E30" s="612" t="s">
        <v>874</v>
      </c>
      <c r="F30" s="612"/>
      <c r="G30" s="612"/>
      <c r="H30" s="420" t="s">
        <v>387</v>
      </c>
      <c r="I30" s="612" t="s">
        <v>859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7480314960629921" right="0.2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4">
      <selection activeCell="A20" sqref="A20:A2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 - гр.Враца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30.06.2006 г.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839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875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876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877</v>
      </c>
      <c r="B48" s="40"/>
      <c r="C48" s="441">
        <v>208</v>
      </c>
      <c r="D48" s="441">
        <v>20</v>
      </c>
      <c r="E48" s="441"/>
      <c r="F48" s="443">
        <f t="shared" si="2"/>
        <v>208</v>
      </c>
    </row>
    <row r="49" spans="1:6" ht="12.75">
      <c r="A49" s="36" t="s">
        <v>878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879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 t="s">
        <v>880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 t="s">
        <v>881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265</v>
      </c>
      <c r="D79" s="429"/>
      <c r="E79" s="429">
        <f>E78+E61+E44+E27</f>
        <v>0</v>
      </c>
      <c r="F79" s="442">
        <f>F78+F61+F44+F27</f>
        <v>265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873</v>
      </c>
      <c r="B151" s="453"/>
      <c r="C151" s="619" t="s">
        <v>867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868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2006-08-23T08:46:48Z</cp:lastPrinted>
  <dcterms:created xsi:type="dcterms:W3CDTF">2000-06-29T12:02:40Z</dcterms:created>
  <dcterms:modified xsi:type="dcterms:W3CDTF">2006-08-28T05:42:52Z</dcterms:modified>
  <cp:category/>
  <cp:version/>
  <cp:contentType/>
  <cp:contentStatus/>
</cp:coreProperties>
</file>