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F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<sst xmlns="http://schemas.openxmlformats.org/spreadsheetml/2006/main" count="1070" uniqueCount="880">
  <si>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</si>
  <si>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</si>
  <si>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</si>
  <si>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</si>
  <si>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</si>
  <si>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</si>
  <si>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</si>
  <si>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</si>
  <si>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</si>
  <si>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</si>
  <si>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</si>
  <si>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</si>
  <si>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</si>
  <si>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</si>
  <si>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</si>
  <si>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</si>
  <si>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</si>
  <si>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</si>
  <si>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</si>
  <si>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</si>
  <si>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</si>
  <si>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</si>
  <si>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</si>
  <si>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</si>
  <si>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</si>
  <si>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</si>
  <si>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</si>
  <si>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</si>
  <si>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</si>
  <si>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</si>
  <si>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</si>
  <si>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</si>
  <si>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</si>
  <si>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</si>
  <si>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</si>
  <si>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</si>
  <si>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</si>
  <si>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</si>
  <si>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</si>
  <si>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</si>
  <si>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</si>
  <si>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</si>
  <si>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</si>
  <si>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</si>
  <si>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</si>
  <si>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</si>
  <si>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</si>
  <si>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</si>
  <si>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</si>
  <si>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</si>
  <si>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</si>
  <si>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</si>
  <si>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</si>
  <si>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</si>
  <si>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</si>
  <si>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</si>
  <si>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</si>
  <si>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</si>
  <si>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</si>
  <si>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</si>
  <si>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</si>
  <si>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</si>
  <si>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</si>
  <si>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</si>
  <si>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</si>
  <si>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</si>
  <si>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</si>
  <si>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</si>
  <si>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</si>
  <si>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</si>
  <si>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</si>
  <si>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</si>
  <si>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</si>
  <si>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</si>
  <si>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</si>
  <si>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</si>
  <si>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</si>
  <si>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</si>
  <si>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</si>
  <si>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</si>
  <si>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</si>
  <si>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</si>
  <si>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</si>
  <si>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</si>
  <si>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</si>
  <si>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</si>
  <si>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</si>
  <si>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</si>
  <si>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</si>
  <si>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</si>
  <si>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</si>
  <si>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</si>
  <si>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</si>
  <si>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</si>
  <si>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</si>
  <si>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</si>
  <si>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</si>
  <si>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</si>
  <si>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</si>
  <si>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</si>
  <si>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</si>
  <si>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</si>
  <si>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</si>
  <si>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</si>
  <si>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</si>
  <si>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</si>
  <si>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</si>
  <si>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</si>
  <si>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</si>
  <si>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</si>
  <si>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</si>
  <si>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</si>
  <si>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</si>
  <si>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</si>
  <si>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</si>
  <si>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</si>
  <si>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</si>
  <si>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</si>
  <si>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</si>
  <si>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</si>
  <si>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</si>
  <si>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</si>
  <si>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</si>
  <si>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</si>
  <si>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</si>
  <si>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</si>
  <si>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</si>
  <si>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</si>
  <si>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</si>
  <si>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</si>
  <si>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</si>
  <si>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</si>
  <si>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</si>
  <si>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</si>
  <si>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</si>
  <si>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</si>
  <si>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</si>
  <si>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</si>
  <si>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</si>
  <si>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</si>
  <si>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</si>
  <si>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</si>
  <si>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</si>
  <si>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</si>
  <si>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</si>
  <si>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</si>
  <si>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</si>
  <si>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</si>
  <si>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</si>
  <si>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</si>
  <si>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</si>
  <si>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</si>
  <si>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</si>
  <si>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</si>
  <si>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</si>
  <si>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</si>
  <si>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</si>
  <si>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</si>
  <si>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</si>
  <si>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</si>
  <si>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</si>
  <si>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</si>
  <si>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</si>
  <si>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</si>
  <si>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</si>
  <si>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</si>
  <si>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</si>
  <si>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</si>
  <si>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</si>
  <si>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</si>
  <si>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</si>
  <si>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</si>
  <si>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</si>
  <si>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</si>
  <si>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</si>
  <si>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</si>
  <si>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</si>
  <si>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</si>
  <si>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</si>
  <si>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</si>
  <si>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</si>
  <si>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</si>
  <si>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</si>
  <si>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</si>
  <si>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</si>
  <si>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</si>
  <si>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</si>
  <si>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</si>
  <si>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</si>
  <si>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</si>
  <si>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</si>
  <si>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</si>
  <si>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</si>
  <si>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</si>
  <si>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</si>
  <si>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</si>
  <si>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</si>
  <si>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</si>
  <si>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</si>
  <si>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</si>
  <si>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</si>
  <si>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</si>
  <si>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</si>
  <si>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</si>
  <si>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</si>
  <si>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</si>
  <si>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</si>
  <si>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</si>
  <si>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</si>
  <si>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</si>
  <si>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</si>
  <si>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</si>
  <si>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</si>
  <si>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</si>
  <si>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</si>
  <si>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</si>
  <si>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</si>
  <si>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</si>
  <si>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</si>
  <si>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</si>
  <si>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</si>
  <si>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</si>
  <si>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</si>
  <si>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</si>
  <si>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</si>
  <si>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</si>
  <si>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</si>
  <si>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</si>
  <si>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</si>
  <si>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</si>
  <si>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</si>
  <si>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</si>
  <si>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</si>
  <si>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</si>
  <si>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</si>
  <si>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</si>
  <si>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</si>
  <si>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</si>
  <si>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</si>
  <si>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</si>
  <si>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</si>
  <si>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</si>
  <si>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</si>
  <si>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</si>
  <si>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</si>
  <si>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</si>
  <si>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</si>
  <si>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</si>
  <si>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</si>
  <si>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</si>
  <si>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</si>
  <si>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</si>
  <si>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</si>
  <si>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</si>
  <si>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</si>
  <si>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</si>
  <si>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</si>
  <si>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</si>
  <si>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</si>
  <si>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</si>
  <si>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</si>
  <si>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</si>
  <si>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</si>
  <si>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</si>
  <si>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</si>
  <si>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</si>
  <si>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</si>
  <si>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</si>
  <si>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</si>
  <si>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</si>
  <si>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</si>
  <si>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</si>
  <si>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</si>
  <si>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</si>
  <si>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</si>
  <si>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</si>
  <si>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</si>
  <si>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</si>
  <si>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</si>
  <si>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</si>
  <si>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</si>
  <si>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</si>
  <si>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</si>
  <si>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</si>
  <si>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</si>
  <si>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</si>
  <si>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</si>
  <si>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</si>
  <si>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</si>
  <si>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</si>
  <si>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</si>
  <si>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</si>
  <si>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</si>
  <si>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</si>
  <si>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</si>
  <si>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</si>
  <si>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</si>
  <si>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</si>
  <si>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</si>
  <si>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</si>
  <si>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</si>
  <si>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</si>
  <si>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</si>
  <si>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</si>
  <si>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</si>
  <si>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</si>
  <si>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</si>
  <si>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</si>
  <si>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</si>
  <si>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</si>
  <si>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</si>
  <si>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</si>
  <si>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</si>
  <si>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</si>
  <si>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</si>
  <si>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</si>
  <si>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</si>
  <si>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</si>
  <si>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</si>
  <si>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</si>
  <si>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</si>
  <si>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</si>
  <si>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</si>
  <si>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</si>
  <si>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</si>
  <si>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</si>
  <si>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</si>
  <si>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</si>
  <si>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</si>
  <si>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</si>
  <si>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</si>
  <si>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</si>
  <si>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</si>
  <si>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</si>
  <si>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</si>
  <si>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</si>
  <si>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</si>
  <si>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</si>
  <si>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</si>
  <si>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</si>
  <si>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</si>
  <si>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</si>
  <si>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</si>
  <si>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</si>
  <si>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</si>
  <si>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</si>
  <si>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</si>
  <si>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</si>
  <si>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</si>
  <si>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</si>
  <si>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</si>
  <si>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</si>
  <si>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</si>
  <si>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</si>
  <si>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</si>
  <si>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</si>
  <si>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</si>
  <si>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</si>
  <si>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</si>
  <si>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</si>
  <si>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</si>
  <si>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</si>
  <si>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</si>
  <si>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</si>
  <si>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</si>
  <si>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</si>
  <si>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</si>
  <si>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</si>
  <si>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</si>
  <si>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</si>
  <si>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</si>
  <si>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</si>
  <si>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</si>
  <si>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</si>
  <si>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</si>
  <si>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</si>
  <si>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</si>
  <si>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</si>
  <si>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</si>
  <si>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</si>
  <si>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</si>
  <si>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</si>
  <si>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</si>
  <si>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</si>
  <si>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</si>
  <si>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</si>
  <si>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</si>
  <si>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</si>
  <si>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</si>
  <si>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</si>
  <si>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</si>
  <si>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</si>
  <si>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</si>
  <si>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</si>
  <si>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</si>
  <si>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</si>
  <si>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</si>
  <si>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</si>
  <si>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</si>
  <si>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</si>
  <si>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</si>
  <si>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</si>
  <si>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</si>
  <si>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</si>
  <si>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</si>
  <si>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</si>
  <si>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</si>
  <si>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</si>
  <si>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</si>
  <si>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</si>
  <si>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</si>
  <si>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</si>
  <si>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</si>
  <si>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</si>
  <si>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</si>
  <si>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</si>
  <si>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</si>
  <si>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</si>
  <si>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</si>
  <si>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</si>
  <si>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</si>
  <si>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</si>
  <si>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</si>
  <si>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</si>
  <si>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</si>
  <si>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</si>
  <si>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</si>
  <si>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</si>
  <si>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</si>
  <si>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</si>
  <si>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</si>
  <si>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</si>
  <si>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</si>
  <si>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</si>
  <si>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</si>
  <si>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</si>
  <si>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</si>
  <si>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</si>
  <si>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</si>
  <si>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</si>
  <si>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</si>
  <si>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</si>
  <si>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</si>
  <si>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</si>
  <si>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</si>
  <si>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</si>
  <si>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</si>
  <si>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</si>
  <si>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</si>
  <si>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</si>
  <si>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</si>
  <si>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</si>
  <si>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</si>
  <si>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</si>
  <si>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</si>
  <si>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</si>
  <si>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</si>
  <si>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</si>
  <si>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</si>
  <si>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</si>
  <si>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</si>
  <si>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</si>
  <si>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</si>
  <si>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</si>
  <si>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</si>
  <si>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</si>
  <si>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</si>
  <si>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</si>
  <si>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</si>
  <si>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</si>
  <si>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</si>
  <si>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</si>
  <si>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</si>
  <si>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</si>
  <si>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</si>
  <si>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</si>
  <si>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</si>
  <si>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</si>
  <si>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</si>
  <si>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</si>
  <si>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</si>
  <si>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</si>
  <si>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</si>
  <si>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</si>
  <si>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</si>
  <si>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</si>
  <si>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</si>
  <si>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</si>
  <si>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</si>
  <si>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</si>
  <si>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</si>
  <si>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</si>
  <si>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</si>
  <si>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</si>
  <si>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</si>
  <si>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</si>
  <si>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</si>
  <si>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</si>
  <si>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</si>
  <si>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</si>
  <si>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</si>
  <si>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</si>
  <si>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</si>
  <si>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</si>
  <si>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</si>
  <si>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</si>
  <si>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</si>
  <si>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</si>
  <si>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</si>
  <si>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</si>
  <si>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</si>
  <si>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</si>
  <si>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</si>
  <si>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</si>
  <si>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</si>
  <si>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</si>
  <si>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</si>
  <si>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</si>
  <si>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</si>
  <si>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</si>
  <si>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</si>
  <si>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</si>
  <si>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</si>
  <si>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</si>
  <si>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</si>
  <si>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</si>
  <si>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</si>
  <si>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</si>
  <si>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</si>
  <si>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</si>
  <si>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</si>
  <si>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</si>
  <si>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</si>
  <si>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</si>
  <si>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</si>
  <si>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</si>
  <si>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</si>
  <si>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</si>
  <si>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</si>
  <si>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</si>
  <si>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</si>
  <si>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</si>
  <si>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</si>
  <si>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</si>
  <si>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</si>
  <si>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</si>
  <si>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</si>
  <si>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</si>
  <si>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</si>
  <si>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</si>
  <si>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</si>
  <si>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</si>
  <si>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</si>
  <si>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</si>
  <si>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</si>
  <si>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</si>
  <si>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</si>
  <si>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</si>
  <si>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</si>
  <si>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</si>
  <si>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</si>
  <si>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</si>
  <si>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</si>
  <si>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</si>
  <si>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</si>
  <si>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</si>
  <si>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</si>
  <si>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</si>
  <si>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</si>
  <si>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</si>
  <si>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</si>
  <si>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</si>
  <si>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</si>
  <si>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</si>
  <si>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</si>
  <si>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</si>
  <si>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</si>
  <si>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</si>
  <si>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</si>
  <si>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</si>
  <si>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</si>
  <si>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</si>
  <si>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</si>
  <si>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</si>
  <si>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</si>
  <si>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</si>
  <si>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</si>
  <si>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</si>
  <si>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</si>
  <si>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</si>
  <si>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</si>
  <si>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</si>
  <si>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</si>
  <si>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</si>
  <si>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</si>
  <si>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</si>
  <si>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</si>
  <si>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</si>
  <si>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</si>
  <si>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</si>
  <si>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</si>
  <si>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</si>
  <si>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</si>
  <si>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</si>
  <si>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</si>
  <si>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</si>
  <si>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</si>
  <si>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</si>
  <si>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</si>
  <si>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</si>
  <si>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</si>
  <si>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</si>
  <si>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</si>
  <si>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</si>
  <si>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</si>
  <si>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</si>
  <si>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</si>
  <si>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</si>
  <si>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</si>
  <si>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</si>
  <si>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</si>
  <si>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</si>
  <si>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</si>
  <si>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</si>
  <si>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</si>
  <si>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</si>
  <si>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</si>
  <si>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</si>
  <si>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</si>
  <si>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</si>
  <si>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</si>
  <si>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</si>
  <si>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</si>
  <si>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</si>
  <si>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</si>
  <si>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</si>
  <si>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</si>
  <si>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</si>
  <si>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</si>
  <si>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</si>
  <si>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</si>
  <si>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</si>
  <si>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</si>
  <si>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</si>
  <si>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</si>
  <si>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</si>
  <si>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</si>
  <si>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</si>
  <si>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</si>
  <si>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</si>
  <si>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</si>
  <si>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</si>
  <si>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</si>
  <si>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</si>
  <si>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</si>
  <si>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</si>
  <si>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</si>
  <si>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</si>
  <si>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</si>
  <si>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</si>
  <si>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</si>
  <si>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</si>
  <si>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</si>
  <si>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</si>
  <si>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</si>
  <si>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</si>
  <si>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</si>
  <si>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</si>
  <si>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</si>
  <si>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</si>
  <si>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</si>
  <si>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</si>
  <si>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</si>
  <si>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</si>
  <si>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</si>
  <si>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</si>
  <si>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</si>
  <si>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</si>
  <si>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</si>
  <si>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</si>
  <si>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</si>
  <si>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</si>
  <si>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</si>
  <si>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</si>
  <si>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</si>
  <si>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</si>
  <si>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</si>
  <si>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</si>
  <si>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</si>
  <si>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</si>
  <si>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</si>
  <si>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</si>
  <si>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</si>
  <si>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</si>
  <si>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</si>
  <si>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</si>
  <si>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</si>
  <si>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</si>
  <si>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</si>
  <si>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</si>
  <si>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</si>
  <si>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</si>
  <si>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</si>
  <si>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</si>
  <si>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</si>
  <si>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</si>
  <si>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</si>
  <si>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</si>
  <si>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</si>
  <si>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</si>
  <si>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</si>
  <si>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</si>
  <si>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</si>
  <si>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</si>
  <si>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</si>
  <si>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</si>
  <si>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</si>
  <si>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</si>
  <si>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</si>
  <si>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</si>
  <si>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</si>
  <si>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</si>
  <si>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</si>
  <si>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</si>
  <si>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</si>
  <si>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</si>
  <si>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</si>
  <si>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</si>
  <si>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</si>
  <si>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</si>
  <si>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</si>
  <si>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</si>
  <si>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</si>
  <si>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</si>
  <si>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</si>
  <si>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</si>
  <si>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</si>
  <si>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</si>
  <si>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</si>
  <si>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</si>
  <si>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</si>
  <si>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</si>
  <si>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</si>
  <si>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</si>
  <si>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</si>
  <si>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</si>
  <si>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</si>
  <si>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</si>
  <si>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</si>
  <si>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</si>
  <si>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</si>
  <si>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</si>
  <si>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</si>
  <si>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</si>
  <si>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</si>
  <si>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</si>
  <si>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</si>
  <si>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</si>
  <si>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</si>
  <si>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</si>
  <si>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</si>
  <si>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</si>
  <si>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</si>
  <si>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</si>
  <si>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</si>
  <si>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</si>
  <si>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</si>
  <si>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</si>
  <si>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</si>
  <si>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</si>
  <si>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</si>
  <si>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</si>
  <si>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</si>
  <si>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</si>
  <si>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</si>
  <si>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</si>
  <si>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</si>
  <si>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</si>
  <si>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</si>
  <si>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</si>
  <si>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</si>
  <si>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</si>
  <si>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</si>
  <si>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</si>
  <si>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</si>
  <si>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</si>
  <si>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</si>
  <si>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</si>
  <si>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</si>
  <si>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</si>
  <si>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</si>
  <si>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</si>
  <si>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</si>
  <si>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</si>
  <si>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</si>
  <si>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</si>
  <si>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</si>
  <si>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</si>
  <si>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</si>
  <si>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</si>
  <si>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</si>
  <si>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</si>
  <si>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</si>
  <si>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</si>
  <si>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</si>
  <si>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</si>
  <si>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</si>
  <si>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</si>
  <si>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</si>
  <si>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</si>
  <si>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</si>
  <si>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</si>
  <si>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</si>
  <si>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</si>
  <si>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</si>
  <si>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</si>
  <si>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</si>
  <si>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</si>
  <si>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</si>
  <si>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</si>
  <si>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</si>
  <si>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</si>
  <si>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</si>
  <si>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</si>
  <si>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</si>
  <si>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</si>
  <si>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</si>
  <si>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</si>
  <si>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</si>
  <si>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</si>
  <si>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</si>
  <si>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</si>
  <si>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</si>
  <si>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</si>
  <si>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</si>
  <si>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</si>
  <si>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</si>
  <si>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</si>
  <si>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</si>
  <si>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</si>
  <si>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</si>
  <si>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</si>
  <si>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</si>
  <si>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</si>
  <si>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</si>
  <si>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</si>
  <si>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</si>
  <si>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</si>
  <si>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</si>
  <si>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</si>
  <si>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</si>
  <si>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</si>
  <si>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</si>
  <si>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</si>
  <si>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</si>
  <si>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</si>
  <si>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</si>
  <si>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</si>
  <si>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</si>
  <si>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Т.Топалски</t>
  </si>
  <si>
    <t>Холдингово дружество "ДУНАВ"АД</t>
  </si>
  <si>
    <t>РГ-05-0086</t>
  </si>
  <si>
    <t>1."Агротехчаст"АД -гр.Оряхово</t>
  </si>
  <si>
    <t>2."Ведерник"АД -гр.Белоградчик</t>
  </si>
  <si>
    <t>3."Телб Инвест"АД -гр.Враца</t>
  </si>
  <si>
    <t>4."ЗММ Враца"АД -гр.Враца</t>
  </si>
  <si>
    <t>5. "Мебел Криводол"АД -гр.Враца</t>
  </si>
  <si>
    <t>6."Враца Стил"АД -гр.Враца</t>
  </si>
  <si>
    <t>7.Бюро по заетостта"АД -гр.Враца</t>
  </si>
  <si>
    <t>Дата на съставяне: 17.05.2006 г.</t>
  </si>
  <si>
    <t>Съставител: С.Африканова</t>
  </si>
  <si>
    <t>Ръководител: Т.Топалски</t>
  </si>
  <si>
    <t xml:space="preserve">Дата на съставяне:17.05.2006                                       </t>
  </si>
  <si>
    <t>консолидиран</t>
  </si>
  <si>
    <t>Дата на съставяне: 17.05.2006г.</t>
  </si>
  <si>
    <t>Дата  на съставяне:17.05.2006г.</t>
  </si>
  <si>
    <t xml:space="preserve"> Ръководител: Т.Топалски</t>
  </si>
  <si>
    <t>Дата на съставяне: 17.05.2006 г</t>
  </si>
  <si>
    <t xml:space="preserve">Дата на съставяне: 17.05.2006 г.                   </t>
  </si>
  <si>
    <t xml:space="preserve">                                    Съставител: С.Африканова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</si>
</sst>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1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0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91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91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91" fontId="10" fillId="0" borderId="0" xfId="25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1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1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workbookViewId="0" topLeftCell="A1">
      <selection activeCell="B1" sqref="B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860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873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>
        <v>38807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57</v>
      </c>
      <c r="D11" s="151">
        <v>57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393</v>
      </c>
      <c r="D12" s="151">
        <v>396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460</v>
      </c>
      <c r="D13" s="151">
        <v>490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178</v>
      </c>
      <c r="D14" s="151">
        <v>178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41</v>
      </c>
      <c r="D15" s="151">
        <v>45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2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17</v>
      </c>
      <c r="D18" s="151">
        <v>16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1148</v>
      </c>
      <c r="D19" s="155">
        <f>SUM(D11:D18)</f>
        <v>1182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801</v>
      </c>
      <c r="H20" s="158">
        <v>796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1914</v>
      </c>
      <c r="H21" s="156">
        <f>SUM(H22:H24)</f>
        <v>1914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220</v>
      </c>
      <c r="H22" s="152">
        <v>220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1694</v>
      </c>
      <c r="H24" s="152">
        <v>1694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2715</v>
      </c>
      <c r="H25" s="154">
        <f>H19+H20+H21</f>
        <v>2710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232</v>
      </c>
      <c r="H27" s="154">
        <f>SUM(H28:H30)</f>
        <v>-32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357</v>
      </c>
      <c r="H28" s="152">
        <v>72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-125</v>
      </c>
      <c r="H29" s="316">
        <v>-104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-23</v>
      </c>
      <c r="D31" s="317">
        <v>-23</v>
      </c>
      <c r="E31" s="253" t="s">
        <v>97</v>
      </c>
      <c r="F31" s="242" t="s">
        <v>98</v>
      </c>
      <c r="G31" s="152">
        <v>0</v>
      </c>
      <c r="H31" s="152">
        <v>263</v>
      </c>
      <c r="M31" s="157"/>
    </row>
    <row r="32" spans="1:15" ht="15">
      <c r="A32" s="235" t="s">
        <v>99</v>
      </c>
      <c r="B32" s="250" t="s">
        <v>100</v>
      </c>
      <c r="C32" s="155">
        <f>C30+C31</f>
        <v>-23</v>
      </c>
      <c r="D32" s="155">
        <f>D30+D31</f>
        <v>-23</v>
      </c>
      <c r="E32" s="243" t="s">
        <v>101</v>
      </c>
      <c r="F32" s="242" t="s">
        <v>102</v>
      </c>
      <c r="G32" s="316">
        <v>-185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47</v>
      </c>
      <c r="H33" s="154">
        <f>H27+H31+H32</f>
        <v>231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2977</v>
      </c>
      <c r="H36" s="154">
        <f>H25+H17+H33</f>
        <v>3156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71</v>
      </c>
      <c r="H39" s="158">
        <v>71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123</v>
      </c>
      <c r="D47" s="151">
        <v>77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6</v>
      </c>
      <c r="H48" s="152">
        <v>6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6</v>
      </c>
      <c r="H49" s="154">
        <f>SUM(H43:H48)</f>
        <v>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8</v>
      </c>
      <c r="D50" s="151">
        <v>8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131</v>
      </c>
      <c r="D51" s="155">
        <f>SUM(D47:D50)</f>
        <v>85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341</v>
      </c>
      <c r="H52" s="152">
        <v>339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65</v>
      </c>
      <c r="H53" s="152">
        <v>65</v>
      </c>
    </row>
    <row r="54" spans="1:8" ht="15">
      <c r="A54" s="235" t="s">
        <v>167</v>
      </c>
      <c r="B54" s="249" t="s">
        <v>168</v>
      </c>
      <c r="C54" s="151">
        <v>102</v>
      </c>
      <c r="D54" s="151">
        <v>102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1623</v>
      </c>
      <c r="D55" s="155">
        <f>D19+D20+D21+D27+D32+D45+D51+D53+D54</f>
        <v>1611</v>
      </c>
      <c r="E55" s="237" t="s">
        <v>173</v>
      </c>
      <c r="F55" s="261" t="s">
        <v>174</v>
      </c>
      <c r="G55" s="154">
        <f>G49+G51+G52+G53+G54</f>
        <v>412</v>
      </c>
      <c r="H55" s="154">
        <f>H49+H51+H52+H53+H54</f>
        <v>410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114</v>
      </c>
      <c r="D58" s="151">
        <v>139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501</v>
      </c>
      <c r="D59" s="151">
        <v>193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46</v>
      </c>
      <c r="D60" s="151">
        <v>43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55</v>
      </c>
      <c r="D61" s="151">
        <v>310</v>
      </c>
      <c r="E61" s="243" t="s">
        <v>190</v>
      </c>
      <c r="F61" s="272" t="s">
        <v>191</v>
      </c>
      <c r="G61" s="154">
        <f>SUM(G62:G68)</f>
        <v>314</v>
      </c>
      <c r="H61" s="154">
        <f>SUM(H62:H68)</f>
        <v>458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46</v>
      </c>
      <c r="H62" s="152">
        <v>102</v>
      </c>
    </row>
    <row r="63" spans="1:13" ht="15">
      <c r="A63" s="235" t="s">
        <v>196</v>
      </c>
      <c r="B63" s="241" t="s">
        <v>197</v>
      </c>
      <c r="C63" s="151">
        <v>33</v>
      </c>
      <c r="D63" s="151">
        <v>28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749</v>
      </c>
      <c r="D64" s="155">
        <f>SUM(D58:D63)</f>
        <v>713</v>
      </c>
      <c r="E64" s="237" t="s">
        <v>201</v>
      </c>
      <c r="F64" s="242" t="s">
        <v>202</v>
      </c>
      <c r="G64" s="152">
        <v>148</v>
      </c>
      <c r="H64" s="152">
        <v>123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84</v>
      </c>
      <c r="H66" s="152">
        <v>96</v>
      </c>
    </row>
    <row r="67" spans="1:8" ht="15">
      <c r="A67" s="235" t="s">
        <v>208</v>
      </c>
      <c r="B67" s="241" t="s">
        <v>209</v>
      </c>
      <c r="C67" s="151">
        <v>589</v>
      </c>
      <c r="D67" s="151">
        <v>671</v>
      </c>
      <c r="E67" s="237" t="s">
        <v>210</v>
      </c>
      <c r="F67" s="242" t="s">
        <v>211</v>
      </c>
      <c r="G67" s="152">
        <v>31</v>
      </c>
      <c r="H67" s="152">
        <v>23</v>
      </c>
    </row>
    <row r="68" spans="1:8" ht="15">
      <c r="A68" s="235" t="s">
        <v>212</v>
      </c>
      <c r="B68" s="241" t="s">
        <v>213</v>
      </c>
      <c r="C68" s="151">
        <v>359</v>
      </c>
      <c r="D68" s="151">
        <v>372</v>
      </c>
      <c r="E68" s="237" t="s">
        <v>214</v>
      </c>
      <c r="F68" s="242" t="s">
        <v>215</v>
      </c>
      <c r="G68" s="152">
        <v>5</v>
      </c>
      <c r="H68" s="152">
        <v>114</v>
      </c>
    </row>
    <row r="69" spans="1:8" ht="15">
      <c r="A69" s="235" t="s">
        <v>216</v>
      </c>
      <c r="B69" s="241" t="s">
        <v>217</v>
      </c>
      <c r="C69" s="151">
        <v>2</v>
      </c>
      <c r="D69" s="151">
        <v>0</v>
      </c>
      <c r="E69" s="251" t="s">
        <v>79</v>
      </c>
      <c r="F69" s="242" t="s">
        <v>218</v>
      </c>
      <c r="G69" s="152">
        <v>33</v>
      </c>
      <c r="H69" s="152">
        <v>25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12</v>
      </c>
      <c r="H70" s="152">
        <v>12</v>
      </c>
    </row>
    <row r="71" spans="1:18" ht="15">
      <c r="A71" s="235" t="s">
        <v>223</v>
      </c>
      <c r="B71" s="241" t="s">
        <v>224</v>
      </c>
      <c r="C71" s="151">
        <v>110</v>
      </c>
      <c r="D71" s="151">
        <v>132</v>
      </c>
      <c r="E71" s="253" t="s">
        <v>47</v>
      </c>
      <c r="F71" s="273" t="s">
        <v>225</v>
      </c>
      <c r="G71" s="161">
        <f>G59+G60+G61+G69+G70</f>
        <v>359</v>
      </c>
      <c r="H71" s="161">
        <f>H59+H60+H61+H69+H70</f>
        <v>495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38</v>
      </c>
      <c r="D72" s="151">
        <v>26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200</v>
      </c>
      <c r="D74" s="151">
        <v>192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1298</v>
      </c>
      <c r="D75" s="155">
        <f>SUM(D67:D74)</f>
        <v>1393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359</v>
      </c>
      <c r="H79" s="162">
        <f>H71+H74+H75+H76</f>
        <v>495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16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103</v>
      </c>
      <c r="D88" s="151">
        <v>374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30</v>
      </c>
      <c r="D89" s="151">
        <v>29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149</v>
      </c>
      <c r="D91" s="155">
        <f>SUM(D87:D90)</f>
        <v>415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2196</v>
      </c>
      <c r="D93" s="155">
        <f>D64+D75+D84+D91+D92</f>
        <v>2521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3819</v>
      </c>
      <c r="D94" s="164">
        <f>D93+D55</f>
        <v>4132</v>
      </c>
      <c r="E94" s="449" t="s">
        <v>271</v>
      </c>
      <c r="F94" s="289" t="s">
        <v>272</v>
      </c>
      <c r="G94" s="165">
        <f>G36+G39+G55+G79</f>
        <v>3819</v>
      </c>
      <c r="H94" s="165">
        <f>H36+H39+H55+H79</f>
        <v>4132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859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G46" sqref="G4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Холдингово дружество "ДУНАВ"АД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15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>
        <f>'справка №1-БАЛАНС'!E5</f>
        <v>38807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91</v>
      </c>
      <c r="D9" s="46">
        <v>84</v>
      </c>
      <c r="E9" s="298" t="s">
        <v>286</v>
      </c>
      <c r="F9" s="549" t="s">
        <v>287</v>
      </c>
      <c r="G9" s="550">
        <v>66</v>
      </c>
      <c r="H9" s="550">
        <v>159</v>
      </c>
    </row>
    <row r="10" spans="1:8" ht="12">
      <c r="A10" s="298" t="s">
        <v>288</v>
      </c>
      <c r="B10" s="299" t="s">
        <v>289</v>
      </c>
      <c r="C10" s="46">
        <v>72</v>
      </c>
      <c r="D10" s="46">
        <v>102</v>
      </c>
      <c r="E10" s="298" t="s">
        <v>290</v>
      </c>
      <c r="F10" s="549" t="s">
        <v>291</v>
      </c>
      <c r="G10" s="550">
        <v>3</v>
      </c>
      <c r="H10" s="550">
        <v>0</v>
      </c>
    </row>
    <row r="11" spans="1:8" ht="12">
      <c r="A11" s="298" t="s">
        <v>292</v>
      </c>
      <c r="B11" s="299" t="s">
        <v>293</v>
      </c>
      <c r="C11" s="46">
        <v>43</v>
      </c>
      <c r="D11" s="46">
        <v>53</v>
      </c>
      <c r="E11" s="300" t="s">
        <v>294</v>
      </c>
      <c r="F11" s="549" t="s">
        <v>295</v>
      </c>
      <c r="G11" s="550">
        <v>15</v>
      </c>
      <c r="H11" s="550">
        <v>4</v>
      </c>
    </row>
    <row r="12" spans="1:8" ht="12">
      <c r="A12" s="298" t="s">
        <v>296</v>
      </c>
      <c r="B12" s="299" t="s">
        <v>297</v>
      </c>
      <c r="C12" s="46">
        <v>96</v>
      </c>
      <c r="D12" s="46">
        <v>97</v>
      </c>
      <c r="E12" s="300" t="s">
        <v>79</v>
      </c>
      <c r="F12" s="549" t="s">
        <v>298</v>
      </c>
      <c r="G12" s="550">
        <v>24</v>
      </c>
      <c r="H12" s="550">
        <v>39</v>
      </c>
    </row>
    <row r="13" spans="1:18" ht="12">
      <c r="A13" s="298" t="s">
        <v>299</v>
      </c>
      <c r="B13" s="299" t="s">
        <v>300</v>
      </c>
      <c r="C13" s="46">
        <v>32</v>
      </c>
      <c r="D13" s="46">
        <v>36</v>
      </c>
      <c r="E13" s="301" t="s">
        <v>52</v>
      </c>
      <c r="F13" s="551" t="s">
        <v>301</v>
      </c>
      <c r="G13" s="548">
        <f>SUM(G9:G12)</f>
        <v>108</v>
      </c>
      <c r="H13" s="548">
        <f>SUM(H9:H12)</f>
        <v>202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</v>
      </c>
      <c r="D14" s="46">
        <v>6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-52</v>
      </c>
      <c r="D15" s="47">
        <v>-101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26</v>
      </c>
      <c r="D16" s="47">
        <v>2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310</v>
      </c>
      <c r="D19" s="49">
        <f>SUM(D9:D15)+D16</f>
        <v>279</v>
      </c>
      <c r="E19" s="304" t="s">
        <v>318</v>
      </c>
      <c r="F19" s="552" t="s">
        <v>319</v>
      </c>
      <c r="G19" s="550">
        <v>17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3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1</v>
      </c>
      <c r="E24" s="301" t="s">
        <v>104</v>
      </c>
      <c r="F24" s="554" t="s">
        <v>335</v>
      </c>
      <c r="G24" s="548">
        <f>SUM(G19:G23)</f>
        <v>17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310</v>
      </c>
      <c r="D28" s="50">
        <f>D26+D19</f>
        <v>283</v>
      </c>
      <c r="E28" s="127" t="s">
        <v>340</v>
      </c>
      <c r="F28" s="554" t="s">
        <v>341</v>
      </c>
      <c r="G28" s="548">
        <f>G13+G15+G24</f>
        <v>125</v>
      </c>
      <c r="H28" s="548">
        <f>H13+H15+H24</f>
        <v>208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185</v>
      </c>
      <c r="H30" s="53">
        <f>IF((D28-H28)&gt;0,D28-H28,0)</f>
        <v>75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310</v>
      </c>
      <c r="D33" s="49">
        <f>D28+D31+D32</f>
        <v>283</v>
      </c>
      <c r="E33" s="127" t="s">
        <v>356</v>
      </c>
      <c r="F33" s="554" t="s">
        <v>357</v>
      </c>
      <c r="G33" s="53">
        <f>G32+G31+G28</f>
        <v>125</v>
      </c>
      <c r="H33" s="53">
        <f>H32+H31+H28</f>
        <v>208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185</v>
      </c>
      <c r="H34" s="548">
        <f>IF((D33-H33)&gt;0,D33-H33,0)</f>
        <v>75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185</v>
      </c>
      <c r="H39" s="559">
        <f>IF(H34&gt;0,IF(D35+H34&lt;0,0,D35+H34),IF(D34-D35&lt;0,D35-D34,0))</f>
        <v>75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185</v>
      </c>
      <c r="H41" s="52">
        <f>IF(H39-H40&gt;0,H39-H40,0)</f>
        <v>75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310</v>
      </c>
      <c r="D42" s="53">
        <f>D33+D35+D39</f>
        <v>283</v>
      </c>
      <c r="E42" s="128" t="s">
        <v>383</v>
      </c>
      <c r="F42" s="129" t="s">
        <v>384</v>
      </c>
      <c r="G42" s="53">
        <f>G39+G33</f>
        <v>310</v>
      </c>
      <c r="H42" s="53">
        <f>H39+H33</f>
        <v>283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>
        <v>38854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859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49" right="0.18" top="0.19" bottom="0.2" header="0.19" footer="0.18"/>
  <pageSetup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3" sqref="A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Холдингово дружество "ДУНАВ"АД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>
        <f>'справка №1-БАЛАНС'!E5</f>
        <v>38807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272</v>
      </c>
      <c r="D10" s="54">
        <v>717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-237</v>
      </c>
      <c r="D11" s="54">
        <v>-467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-124</v>
      </c>
      <c r="D13" s="54">
        <v>-253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-61</v>
      </c>
      <c r="D14" s="54">
        <v>-35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0</v>
      </c>
      <c r="D15" s="54">
        <v>-31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-2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-63</v>
      </c>
      <c r="D19" s="54">
        <v>-184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-213</v>
      </c>
      <c r="D20" s="55">
        <f>SUM(D10:D19)</f>
        <v>-255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23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20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42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3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-60</v>
      </c>
      <c r="D37" s="54">
        <v>-40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4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-53</v>
      </c>
      <c r="D42" s="55">
        <f>SUM(D34:D41)</f>
        <v>-40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-266</v>
      </c>
      <c r="D43" s="55">
        <f>D42+D32+D20</f>
        <v>-253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415</v>
      </c>
      <c r="D44" s="132">
        <v>588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149</v>
      </c>
      <c r="D45" s="55">
        <f>D44+D43</f>
        <v>335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119</v>
      </c>
      <c r="D46" s="56">
        <v>331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30</v>
      </c>
      <c r="D47" s="56">
        <v>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871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Холдингово дружество "ДУНАВ"АД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>
        <f>'справка №1-БАЛАНС'!E5</f>
        <v>38807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796</v>
      </c>
      <c r="F11" s="58">
        <f>'справка №1-БАЛАНС'!H22</f>
        <v>220</v>
      </c>
      <c r="G11" s="58">
        <f>'справка №1-БАЛАНС'!H23</f>
        <v>0</v>
      </c>
      <c r="H11" s="60">
        <v>1694</v>
      </c>
      <c r="I11" s="58">
        <f>'справка №1-БАЛАНС'!H28+'справка №1-БАЛАНС'!H31</f>
        <v>335</v>
      </c>
      <c r="J11" s="58">
        <f>'справка №1-БАЛАНС'!H29+'справка №1-БАЛАНС'!H32</f>
        <v>-104</v>
      </c>
      <c r="K11" s="60">
        <v>0</v>
      </c>
      <c r="L11" s="344">
        <f>SUM(C11:K11)</f>
        <v>3156</v>
      </c>
      <c r="M11" s="58">
        <f>'справка №1-БАЛАНС'!H39</f>
        <v>71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796</v>
      </c>
      <c r="F15" s="61">
        <f t="shared" si="2"/>
        <v>220</v>
      </c>
      <c r="G15" s="61">
        <f t="shared" si="2"/>
        <v>0</v>
      </c>
      <c r="H15" s="61">
        <f t="shared" si="2"/>
        <v>1694</v>
      </c>
      <c r="I15" s="61">
        <f t="shared" si="2"/>
        <v>335</v>
      </c>
      <c r="J15" s="61">
        <f t="shared" si="2"/>
        <v>-104</v>
      </c>
      <c r="K15" s="61">
        <f t="shared" si="2"/>
        <v>0</v>
      </c>
      <c r="L15" s="344">
        <f t="shared" si="1"/>
        <v>3156</v>
      </c>
      <c r="M15" s="61">
        <f t="shared" si="2"/>
        <v>71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-185</v>
      </c>
      <c r="K16" s="60">
        <v>0</v>
      </c>
      <c r="L16" s="344">
        <f t="shared" si="1"/>
        <v>-185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21</v>
      </c>
      <c r="J17" s="62">
        <f>J18+J19</f>
        <v>-21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21</v>
      </c>
      <c r="J19" s="60">
        <v>-21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5</v>
      </c>
      <c r="F28" s="60">
        <v>0</v>
      </c>
      <c r="G28" s="60">
        <v>0</v>
      </c>
      <c r="H28" s="60">
        <v>0</v>
      </c>
      <c r="I28" s="60">
        <v>1</v>
      </c>
      <c r="J28" s="60">
        <v>0</v>
      </c>
      <c r="K28" s="60">
        <v>0</v>
      </c>
      <c r="L28" s="344">
        <f t="shared" si="1"/>
        <v>6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801</v>
      </c>
      <c r="F29" s="59">
        <f t="shared" si="6"/>
        <v>220</v>
      </c>
      <c r="G29" s="59">
        <f t="shared" si="6"/>
        <v>0</v>
      </c>
      <c r="H29" s="59">
        <f t="shared" si="6"/>
        <v>1694</v>
      </c>
      <c r="I29" s="59">
        <f t="shared" si="6"/>
        <v>357</v>
      </c>
      <c r="J29" s="59">
        <f t="shared" si="6"/>
        <v>-310</v>
      </c>
      <c r="K29" s="59">
        <f t="shared" si="6"/>
        <v>0</v>
      </c>
      <c r="L29" s="344">
        <f t="shared" si="1"/>
        <v>2977</v>
      </c>
      <c r="M29" s="59">
        <f t="shared" si="6"/>
        <v>71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801</v>
      </c>
      <c r="F32" s="59">
        <f t="shared" si="7"/>
        <v>220</v>
      </c>
      <c r="G32" s="59">
        <f t="shared" si="7"/>
        <v>0</v>
      </c>
      <c r="H32" s="59">
        <f t="shared" si="7"/>
        <v>1694</v>
      </c>
      <c r="I32" s="59">
        <f t="shared" si="7"/>
        <v>357</v>
      </c>
      <c r="J32" s="59">
        <f t="shared" si="7"/>
        <v>-310</v>
      </c>
      <c r="K32" s="59">
        <f t="shared" si="7"/>
        <v>0</v>
      </c>
      <c r="L32" s="344">
        <f t="shared" si="1"/>
        <v>2977</v>
      </c>
      <c r="M32" s="59">
        <f>M29+M30+M31</f>
        <v>71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870</v>
      </c>
      <c r="E38" s="572"/>
      <c r="F38" s="572"/>
      <c r="G38" s="572"/>
      <c r="H38" s="572"/>
      <c r="I38" s="572"/>
      <c r="J38" s="15" t="s">
        <v>876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Холдингово дружество "ДУНАВ"АД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15">
      <c r="A3" s="599" t="s">
        <v>6</v>
      </c>
      <c r="B3" s="600"/>
      <c r="C3" s="601">
        <f>'справка №1-БАЛАНС'!E5</f>
        <v>38807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57</v>
      </c>
      <c r="E9" s="189">
        <v>0</v>
      </c>
      <c r="F9" s="189">
        <v>0</v>
      </c>
      <c r="G9" s="74">
        <f>D9+E9-F9</f>
        <v>57</v>
      </c>
      <c r="H9" s="65">
        <v>0</v>
      </c>
      <c r="I9" s="65">
        <v>0</v>
      </c>
      <c r="J9" s="74">
        <f>G9+H9-I9</f>
        <v>57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57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593</v>
      </c>
      <c r="E10" s="189">
        <v>2</v>
      </c>
      <c r="F10" s="189">
        <v>0</v>
      </c>
      <c r="G10" s="74">
        <f aca="true" t="shared" si="2" ref="G10:G39">D10+E10-F10</f>
        <v>595</v>
      </c>
      <c r="H10" s="65">
        <v>0</v>
      </c>
      <c r="I10" s="65">
        <v>0</v>
      </c>
      <c r="J10" s="74">
        <f aca="true" t="shared" si="3" ref="J10:J39">G10+H10-I10</f>
        <v>595</v>
      </c>
      <c r="K10" s="65">
        <v>197</v>
      </c>
      <c r="L10" s="65">
        <v>5</v>
      </c>
      <c r="M10" s="65">
        <v>0</v>
      </c>
      <c r="N10" s="74">
        <f aca="true" t="shared" si="4" ref="N10:N39">K10+L10-M10</f>
        <v>202</v>
      </c>
      <c r="O10" s="65">
        <v>0</v>
      </c>
      <c r="P10" s="65">
        <v>0</v>
      </c>
      <c r="Q10" s="74">
        <f t="shared" si="0"/>
        <v>202</v>
      </c>
      <c r="R10" s="74">
        <f t="shared" si="1"/>
        <v>393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1544</v>
      </c>
      <c r="E11" s="189">
        <v>0</v>
      </c>
      <c r="F11" s="189">
        <v>0</v>
      </c>
      <c r="G11" s="74">
        <f t="shared" si="2"/>
        <v>1544</v>
      </c>
      <c r="H11" s="65">
        <v>0</v>
      </c>
      <c r="I11" s="65">
        <v>0</v>
      </c>
      <c r="J11" s="74">
        <f t="shared" si="3"/>
        <v>1544</v>
      </c>
      <c r="K11" s="65">
        <v>1054</v>
      </c>
      <c r="L11" s="65">
        <v>30</v>
      </c>
      <c r="M11" s="65">
        <v>0</v>
      </c>
      <c r="N11" s="74">
        <f t="shared" si="4"/>
        <v>1084</v>
      </c>
      <c r="O11" s="65">
        <v>0</v>
      </c>
      <c r="P11" s="65">
        <v>0</v>
      </c>
      <c r="Q11" s="74">
        <f t="shared" si="0"/>
        <v>1084</v>
      </c>
      <c r="R11" s="74">
        <f t="shared" si="1"/>
        <v>460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286</v>
      </c>
      <c r="E12" s="189">
        <v>3</v>
      </c>
      <c r="F12" s="189">
        <v>0</v>
      </c>
      <c r="G12" s="74">
        <f t="shared" si="2"/>
        <v>289</v>
      </c>
      <c r="H12" s="65">
        <v>0</v>
      </c>
      <c r="I12" s="65">
        <v>0</v>
      </c>
      <c r="J12" s="74">
        <f t="shared" si="3"/>
        <v>289</v>
      </c>
      <c r="K12" s="65">
        <v>108</v>
      </c>
      <c r="L12" s="65">
        <v>3</v>
      </c>
      <c r="M12" s="65">
        <v>0</v>
      </c>
      <c r="N12" s="74">
        <f t="shared" si="4"/>
        <v>111</v>
      </c>
      <c r="O12" s="65">
        <v>0</v>
      </c>
      <c r="P12" s="65">
        <v>0</v>
      </c>
      <c r="Q12" s="74">
        <f t="shared" si="0"/>
        <v>111</v>
      </c>
      <c r="R12" s="74">
        <f t="shared" si="1"/>
        <v>178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167</v>
      </c>
      <c r="E13" s="189">
        <v>0</v>
      </c>
      <c r="F13" s="189">
        <v>0</v>
      </c>
      <c r="G13" s="74">
        <f t="shared" si="2"/>
        <v>167</v>
      </c>
      <c r="H13" s="65">
        <v>0</v>
      </c>
      <c r="I13" s="65">
        <v>0</v>
      </c>
      <c r="J13" s="74">
        <f t="shared" si="3"/>
        <v>167</v>
      </c>
      <c r="K13" s="65">
        <v>122</v>
      </c>
      <c r="L13" s="65">
        <v>4</v>
      </c>
      <c r="M13" s="65">
        <v>0</v>
      </c>
      <c r="N13" s="74">
        <f t="shared" si="4"/>
        <v>126</v>
      </c>
      <c r="O13" s="65">
        <v>0</v>
      </c>
      <c r="P13" s="65">
        <v>0</v>
      </c>
      <c r="Q13" s="74">
        <f t="shared" si="0"/>
        <v>126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2</v>
      </c>
      <c r="F15" s="457">
        <v>0</v>
      </c>
      <c r="G15" s="74">
        <f t="shared" si="2"/>
        <v>2</v>
      </c>
      <c r="H15" s="458">
        <v>0</v>
      </c>
      <c r="I15" s="458">
        <v>0</v>
      </c>
      <c r="J15" s="74">
        <f t="shared" si="3"/>
        <v>2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45</v>
      </c>
      <c r="E16" s="189">
        <v>2</v>
      </c>
      <c r="F16" s="189">
        <v>0</v>
      </c>
      <c r="G16" s="74">
        <f t="shared" si="2"/>
        <v>47</v>
      </c>
      <c r="H16" s="65">
        <v>0</v>
      </c>
      <c r="I16" s="65">
        <v>0</v>
      </c>
      <c r="J16" s="74">
        <f t="shared" si="3"/>
        <v>47</v>
      </c>
      <c r="K16" s="65">
        <v>29</v>
      </c>
      <c r="L16" s="65">
        <v>1</v>
      </c>
      <c r="M16" s="65">
        <v>0</v>
      </c>
      <c r="N16" s="74">
        <f t="shared" si="4"/>
        <v>30</v>
      </c>
      <c r="O16" s="65">
        <v>0</v>
      </c>
      <c r="P16" s="65">
        <v>0</v>
      </c>
      <c r="Q16" s="74">
        <f aca="true" t="shared" si="5" ref="Q16:Q25">N16+O16-P16</f>
        <v>30</v>
      </c>
      <c r="R16" s="74">
        <f aca="true" t="shared" si="6" ref="R16:R25">J16-Q16</f>
        <v>17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2692</v>
      </c>
      <c r="E17" s="194">
        <f>SUM(E9:E16)</f>
        <v>9</v>
      </c>
      <c r="F17" s="194">
        <f>SUM(F9:F16)</f>
        <v>0</v>
      </c>
      <c r="G17" s="74">
        <f t="shared" si="2"/>
        <v>2701</v>
      </c>
      <c r="H17" s="75">
        <f>SUM(H9:H16)</f>
        <v>0</v>
      </c>
      <c r="I17" s="75">
        <f>SUM(I9:I16)</f>
        <v>0</v>
      </c>
      <c r="J17" s="74">
        <f t="shared" si="3"/>
        <v>2701</v>
      </c>
      <c r="K17" s="75">
        <f>SUM(K9:K16)</f>
        <v>1510</v>
      </c>
      <c r="L17" s="75">
        <f>SUM(L9:L16)</f>
        <v>43</v>
      </c>
      <c r="M17" s="75">
        <f>SUM(M9:M16)</f>
        <v>0</v>
      </c>
      <c r="N17" s="74">
        <f t="shared" si="4"/>
        <v>1553</v>
      </c>
      <c r="O17" s="75">
        <f>SUM(O9:O16)</f>
        <v>0</v>
      </c>
      <c r="P17" s="75">
        <f>SUM(P9:P16)</f>
        <v>0</v>
      </c>
      <c r="Q17" s="74">
        <f t="shared" si="5"/>
        <v>1553</v>
      </c>
      <c r="R17" s="74">
        <f t="shared" si="6"/>
        <v>1148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2</v>
      </c>
      <c r="E22" s="189">
        <v>0</v>
      </c>
      <c r="F22" s="189">
        <v>0</v>
      </c>
      <c r="G22" s="74">
        <f t="shared" si="2"/>
        <v>2</v>
      </c>
      <c r="H22" s="65">
        <v>0</v>
      </c>
      <c r="I22" s="65">
        <v>0</v>
      </c>
      <c r="J22" s="74">
        <f t="shared" si="3"/>
        <v>2</v>
      </c>
      <c r="K22" s="65">
        <v>2</v>
      </c>
      <c r="L22" s="65">
        <v>0</v>
      </c>
      <c r="M22" s="65">
        <v>0</v>
      </c>
      <c r="N22" s="74">
        <f t="shared" si="4"/>
        <v>2</v>
      </c>
      <c r="O22" s="65">
        <v>0</v>
      </c>
      <c r="P22" s="65">
        <v>0</v>
      </c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-23</v>
      </c>
      <c r="E39" s="189">
        <v>0</v>
      </c>
      <c r="F39" s="189">
        <v>0</v>
      </c>
      <c r="G39" s="74">
        <f t="shared" si="2"/>
        <v>-23</v>
      </c>
      <c r="H39" s="72">
        <v>0</v>
      </c>
      <c r="I39" s="72">
        <v>0</v>
      </c>
      <c r="J39" s="74">
        <f t="shared" si="3"/>
        <v>-23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-23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2936</v>
      </c>
      <c r="E40" s="438">
        <f>E17+E18+E19+E25+E38+E39</f>
        <v>9</v>
      </c>
      <c r="F40" s="438">
        <f aca="true" t="shared" si="13" ref="F40:R40">F17+F18+F19+F25+F38+F39</f>
        <v>0</v>
      </c>
      <c r="G40" s="438">
        <f t="shared" si="13"/>
        <v>2945</v>
      </c>
      <c r="H40" s="438">
        <f t="shared" si="13"/>
        <v>0</v>
      </c>
      <c r="I40" s="438">
        <f t="shared" si="13"/>
        <v>0</v>
      </c>
      <c r="J40" s="438">
        <f t="shared" si="13"/>
        <v>2945</v>
      </c>
      <c r="K40" s="438">
        <f t="shared" si="13"/>
        <v>1512</v>
      </c>
      <c r="L40" s="438">
        <f t="shared" si="13"/>
        <v>43</v>
      </c>
      <c r="M40" s="438">
        <f t="shared" si="13"/>
        <v>0</v>
      </c>
      <c r="N40" s="438">
        <f t="shared" si="13"/>
        <v>1555</v>
      </c>
      <c r="O40" s="438">
        <f t="shared" si="13"/>
        <v>0</v>
      </c>
      <c r="P40" s="438">
        <f t="shared" si="13"/>
        <v>0</v>
      </c>
      <c r="Q40" s="438">
        <f t="shared" si="13"/>
        <v>1555</v>
      </c>
      <c r="R40" s="438">
        <f t="shared" si="13"/>
        <v>1390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879</v>
      </c>
      <c r="I44" s="356"/>
      <c r="J44" s="356"/>
      <c r="K44" s="598"/>
      <c r="L44" s="598"/>
      <c r="M44" s="598"/>
      <c r="N44" s="598"/>
      <c r="O44" s="587" t="s">
        <v>387</v>
      </c>
      <c r="P44" s="588" t="s">
        <v>859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24" sqref="A2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Холдингово дружество "ДУНАВ"АД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>
        <f>'справка №1-БАЛАНС'!E5</f>
        <v>38807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123</v>
      </c>
      <c r="D11" s="119">
        <f>SUM(D12:D14)</f>
        <v>0</v>
      </c>
      <c r="E11" s="120">
        <f>SUM(E12:E14)</f>
        <v>123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123</v>
      </c>
      <c r="D12" s="108">
        <v>0</v>
      </c>
      <c r="E12" s="120">
        <f aca="true" t="shared" si="0" ref="E12:E42">C12-D12</f>
        <v>123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8</v>
      </c>
      <c r="D16" s="119">
        <f>+D17+D18</f>
        <v>0</v>
      </c>
      <c r="E16" s="120">
        <f t="shared" si="0"/>
        <v>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8</v>
      </c>
      <c r="D18" s="108">
        <v>0</v>
      </c>
      <c r="E18" s="120">
        <f t="shared" si="0"/>
        <v>8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131</v>
      </c>
      <c r="D19" s="104">
        <f>D11+D15+D16</f>
        <v>0</v>
      </c>
      <c r="E19" s="118">
        <f>E11+E15+E16</f>
        <v>131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102</v>
      </c>
      <c r="D21" s="108">
        <v>0</v>
      </c>
      <c r="E21" s="120">
        <f t="shared" si="0"/>
        <v>102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589</v>
      </c>
      <c r="D24" s="119">
        <f>SUM(D25:D27)</f>
        <v>589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441</v>
      </c>
      <c r="D25" s="108">
        <v>441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146</v>
      </c>
      <c r="D26" s="108">
        <v>146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359</v>
      </c>
      <c r="D28" s="108">
        <v>303</v>
      </c>
      <c r="E28" s="120">
        <f t="shared" si="0"/>
        <v>56</v>
      </c>
      <c r="F28" s="106"/>
    </row>
    <row r="29" spans="1:6" ht="12">
      <c r="A29" s="396" t="s">
        <v>659</v>
      </c>
      <c r="B29" s="397" t="s">
        <v>660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61</v>
      </c>
      <c r="D31" s="108">
        <v>6</v>
      </c>
      <c r="E31" s="120">
        <f t="shared" si="0"/>
        <v>55</v>
      </c>
      <c r="F31" s="106"/>
    </row>
    <row r="32" spans="1:6" ht="12">
      <c r="A32" s="396" t="s">
        <v>665</v>
      </c>
      <c r="B32" s="397" t="s">
        <v>666</v>
      </c>
      <c r="C32" s="108">
        <v>49</v>
      </c>
      <c r="D32" s="108">
        <v>14</v>
      </c>
      <c r="E32" s="120">
        <f t="shared" si="0"/>
        <v>35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38</v>
      </c>
      <c r="D33" s="105">
        <f>SUM(D34:D37)</f>
        <v>0</v>
      </c>
      <c r="E33" s="121">
        <f>SUM(E34:E37)</f>
        <v>38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29</v>
      </c>
      <c r="D34" s="108">
        <v>0</v>
      </c>
      <c r="E34" s="120">
        <f t="shared" si="0"/>
        <v>29</v>
      </c>
      <c r="F34" s="106"/>
    </row>
    <row r="35" spans="1:6" ht="12">
      <c r="A35" s="396" t="s">
        <v>671</v>
      </c>
      <c r="B35" s="397" t="s">
        <v>672</v>
      </c>
      <c r="C35" s="108">
        <v>9</v>
      </c>
      <c r="D35" s="108">
        <v>0</v>
      </c>
      <c r="E35" s="120">
        <f t="shared" si="0"/>
        <v>9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200</v>
      </c>
      <c r="D38" s="105">
        <f>SUM(D39:D42)</f>
        <v>102</v>
      </c>
      <c r="E38" s="121">
        <f>SUM(E39:E42)</f>
        <v>98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9</v>
      </c>
      <c r="D39" s="108">
        <v>9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2</v>
      </c>
      <c r="D40" s="108">
        <v>2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189</v>
      </c>
      <c r="D42" s="108">
        <v>91</v>
      </c>
      <c r="E42" s="120">
        <f t="shared" si="0"/>
        <v>98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1298</v>
      </c>
      <c r="D43" s="104">
        <f>D24+D28+D29+D31+D30+D32+D33+D38</f>
        <v>1016</v>
      </c>
      <c r="E43" s="118">
        <f>E24+E28+E29+E31+E30+E32+E33+E38</f>
        <v>282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1531</v>
      </c>
      <c r="D44" s="103">
        <f>D43+D21+D19+D9</f>
        <v>1016</v>
      </c>
      <c r="E44" s="118">
        <f>E43+E21+E19+E9</f>
        <v>515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6</v>
      </c>
      <c r="D64" s="108">
        <v>0</v>
      </c>
      <c r="E64" s="119">
        <f t="shared" si="1"/>
        <v>6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6</v>
      </c>
      <c r="D66" s="103">
        <f>D52+D56+D61+D62+D63+D64</f>
        <v>0</v>
      </c>
      <c r="E66" s="119">
        <f t="shared" si="1"/>
        <v>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65</v>
      </c>
      <c r="D68" s="108">
        <v>0</v>
      </c>
      <c r="E68" s="119">
        <f t="shared" si="1"/>
        <v>65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46</v>
      </c>
      <c r="D71" s="105">
        <f>SUM(D72:D74)</f>
        <v>46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31</v>
      </c>
      <c r="D72" s="108">
        <v>31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</v>
      </c>
      <c r="D73" s="108">
        <v>15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268</v>
      </c>
      <c r="D85" s="104">
        <f>SUM(D86:D90)+D94</f>
        <v>249</v>
      </c>
      <c r="E85" s="104">
        <f>SUM(E86:E90)+E94</f>
        <v>19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148</v>
      </c>
      <c r="D87" s="108">
        <v>129</v>
      </c>
      <c r="E87" s="119">
        <f t="shared" si="1"/>
        <v>19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84</v>
      </c>
      <c r="D89" s="108">
        <v>84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2</v>
      </c>
      <c r="D91" s="108">
        <v>2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2</v>
      </c>
      <c r="D92" s="108">
        <v>2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31</v>
      </c>
      <c r="D94" s="108">
        <v>31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33</v>
      </c>
      <c r="D95" s="108">
        <v>33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347</v>
      </c>
      <c r="D96" s="104">
        <f>D85+D80+D75+D71+D95</f>
        <v>328</v>
      </c>
      <c r="E96" s="104">
        <f>E85+E80+E75+E71+E95</f>
        <v>19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418</v>
      </c>
      <c r="D97" s="104">
        <f>D96+D68+D66</f>
        <v>328</v>
      </c>
      <c r="E97" s="104">
        <f>E96+E68+E66</f>
        <v>90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12</v>
      </c>
      <c r="D104" s="108">
        <v>0</v>
      </c>
      <c r="E104" s="108">
        <v>0</v>
      </c>
      <c r="F104" s="125">
        <f>C104+D104-E104</f>
        <v>12</v>
      </c>
    </row>
    <row r="105" spans="1:16" ht="12">
      <c r="A105" s="412" t="s">
        <v>786</v>
      </c>
      <c r="B105" s="395" t="s">
        <v>787</v>
      </c>
      <c r="C105" s="103">
        <f>SUM(C102:C104)</f>
        <v>12</v>
      </c>
      <c r="D105" s="103">
        <f>SUM(D102:D104)</f>
        <v>0</v>
      </c>
      <c r="E105" s="103">
        <f>SUM(E102:E104)</f>
        <v>0</v>
      </c>
      <c r="F105" s="103">
        <f>SUM(F102:F104)</f>
        <v>12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877</v>
      </c>
      <c r="B109" s="603"/>
      <c r="C109" s="603" t="s">
        <v>870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871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B1">
      <selection activeCell="C2" sqref="C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Холдингово дружество "ДУНАВ"АД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15">
      <c r="A5" s="501" t="s">
        <v>6</v>
      </c>
      <c r="B5" s="611">
        <f>'справка №1-БАЛАНС'!E5</f>
        <v>38807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230875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230875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859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3">
      <selection activeCell="A20" sqref="A20:A2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Холдингово дружество "ДУНАВ"АД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>
        <f>'справка №1-БАЛАНС'!E5</f>
        <v>38807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862</v>
      </c>
      <c r="B46" s="40"/>
      <c r="C46" s="441">
        <v>22</v>
      </c>
      <c r="D46" s="441">
        <v>30.66</v>
      </c>
      <c r="E46" s="441">
        <v>0</v>
      </c>
      <c r="F46" s="443">
        <f>C46-E46</f>
        <v>22</v>
      </c>
    </row>
    <row r="47" spans="1:6" ht="12.75">
      <c r="A47" s="36" t="s">
        <v>863</v>
      </c>
      <c r="B47" s="40"/>
      <c r="C47" s="441">
        <v>10</v>
      </c>
      <c r="D47" s="441">
        <v>9.67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864</v>
      </c>
      <c r="B48" s="40"/>
      <c r="C48" s="441">
        <v>208</v>
      </c>
      <c r="D48" s="441">
        <v>20.49</v>
      </c>
      <c r="E48" s="441">
        <v>0</v>
      </c>
      <c r="F48" s="443">
        <f t="shared" si="2"/>
        <v>208</v>
      </c>
    </row>
    <row r="49" spans="1:6" ht="12.75">
      <c r="A49" s="36" t="s">
        <v>865</v>
      </c>
      <c r="B49" s="40"/>
      <c r="C49" s="441">
        <v>10</v>
      </c>
      <c r="D49" s="441">
        <v>5.22</v>
      </c>
      <c r="E49" s="441">
        <v>0</v>
      </c>
      <c r="F49" s="443">
        <f t="shared" si="2"/>
        <v>10</v>
      </c>
    </row>
    <row r="50" spans="1:6" ht="12.75">
      <c r="A50" s="36" t="s">
        <v>866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 t="s">
        <v>867</v>
      </c>
      <c r="B51" s="37"/>
      <c r="C51" s="441">
        <v>15</v>
      </c>
      <c r="D51" s="441">
        <v>8.47</v>
      </c>
      <c r="E51" s="441">
        <v>0</v>
      </c>
      <c r="F51" s="443">
        <f t="shared" si="2"/>
        <v>15</v>
      </c>
    </row>
    <row r="52" spans="1:6" ht="12.75">
      <c r="A52" s="36" t="s">
        <v>868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19" t="s">
        <v>870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871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2006-05-18T08:48:50Z</cp:lastPrinted>
  <dcterms:created xsi:type="dcterms:W3CDTF">2000-06-29T12:02:40Z</dcterms:created>
  <dcterms:modified xsi:type="dcterms:W3CDTF">2006-05-22T11:57:16Z</dcterms:modified>
  <cp:category/>
  <cp:version/>
  <cp:contentType/>
  <cp:contentStatus/>
</cp:coreProperties>
</file>