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firstSheet="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<sst xmlns="http://schemas.openxmlformats.org/spreadsheetml/2006/main" count="1070" uniqueCount="879">
  <si>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</si>
  <si>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</si>
  <si>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</si>
  <si>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</si>
  <si>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</si>
  <si>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</si>
  <si>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</si>
  <si>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</si>
  <si>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</si>
  <si>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</si>
  <si>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</si>
  <si>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</si>
  <si>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</si>
  <si>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</si>
  <si>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</si>
  <si>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</si>
  <si>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</si>
  <si>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</si>
  <si>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</si>
  <si>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</si>
  <si>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</si>
  <si>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</si>
  <si>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</si>
  <si>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</si>
  <si>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</si>
  <si>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</si>
  <si>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</si>
  <si>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</si>
  <si>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</si>
  <si>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</si>
  <si>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</si>
  <si>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</si>
  <si>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</si>
  <si>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</si>
  <si>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</si>
  <si>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</si>
  <si>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</si>
  <si>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</si>
  <si>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</si>
  <si>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</si>
  <si>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</si>
  <si>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</si>
  <si>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</si>
  <si>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</si>
  <si>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</si>
  <si>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</si>
  <si>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</si>
  <si>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</si>
  <si>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</si>
  <si>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</si>
  <si>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</si>
  <si>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</si>
  <si>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</si>
  <si>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</si>
  <si>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</si>
  <si>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</si>
  <si>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</si>
  <si>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</si>
  <si>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</si>
  <si>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</si>
  <si>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</si>
  <si>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</si>
  <si>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</si>
  <si>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</si>
  <si>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</si>
  <si>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</si>
  <si>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</si>
  <si>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</si>
  <si>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</si>
  <si>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</si>
  <si>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</si>
  <si>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</si>
  <si>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</si>
  <si>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</si>
  <si>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</si>
  <si>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</si>
  <si>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</si>
  <si>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</si>
  <si>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</si>
  <si>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</si>
  <si>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</si>
  <si>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</si>
  <si>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</si>
  <si>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</si>
  <si>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</si>
  <si>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</si>
  <si>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</si>
  <si>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</si>
  <si>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</si>
  <si>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</si>
  <si>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</si>
  <si>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</si>
  <si>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</si>
  <si>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</si>
  <si>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</si>
  <si>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</si>
  <si>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</si>
  <si>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</si>
  <si>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</si>
  <si>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</si>
  <si>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</si>
  <si>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</si>
  <si>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</si>
  <si>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</si>
  <si>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</si>
  <si>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</si>
  <si>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</si>
  <si>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</si>
  <si>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</si>
  <si>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</si>
  <si>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</si>
  <si>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</si>
  <si>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</si>
  <si>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</si>
  <si>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</si>
  <si>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</si>
  <si>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</si>
  <si>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</si>
  <si>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</si>
  <si>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</si>
  <si>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</si>
  <si>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</si>
  <si>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</si>
  <si>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</si>
  <si>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</si>
  <si>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</si>
  <si>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</si>
  <si>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</si>
  <si>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</si>
  <si>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</si>
  <si>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</si>
  <si>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</si>
  <si>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</si>
  <si>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</si>
  <si>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</si>
  <si>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</si>
  <si>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</si>
  <si>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</si>
  <si>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</si>
  <si>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</si>
  <si>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</si>
  <si>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</si>
  <si>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</si>
  <si>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</si>
  <si>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</si>
  <si>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</si>
  <si>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</si>
  <si>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</si>
  <si>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</si>
  <si>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</si>
  <si>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</si>
  <si>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</si>
  <si>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</si>
  <si>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</si>
  <si>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</si>
  <si>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</si>
  <si>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</si>
  <si>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</si>
  <si>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</si>
  <si>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</si>
  <si>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</si>
  <si>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</si>
  <si>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</si>
  <si>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</si>
  <si>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</si>
  <si>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</si>
  <si>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</si>
  <si>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</si>
  <si>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</si>
  <si>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</si>
  <si>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</si>
  <si>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</si>
  <si>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</si>
  <si>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</si>
  <si>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</si>
  <si>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</si>
  <si>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</si>
  <si>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</si>
  <si>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</si>
  <si>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</si>
  <si>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</si>
  <si>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</si>
  <si>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</si>
  <si>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</si>
  <si>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</si>
  <si>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</si>
  <si>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</si>
  <si>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</si>
  <si>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</si>
  <si>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</si>
  <si>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</si>
  <si>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</si>
  <si>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</si>
  <si>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</si>
  <si>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</si>
  <si>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</si>
  <si>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</si>
  <si>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</si>
  <si>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</si>
  <si>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</si>
  <si>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</si>
  <si>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</si>
  <si>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</si>
  <si>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</si>
  <si>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</si>
  <si>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</si>
  <si>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</si>
  <si>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</si>
  <si>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</si>
  <si>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</si>
  <si>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</si>
  <si>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</si>
  <si>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</si>
  <si>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</si>
  <si>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</si>
  <si>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</si>
  <si>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</si>
  <si>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</si>
  <si>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</si>
  <si>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</si>
  <si>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</si>
  <si>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</si>
  <si>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</si>
  <si>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</si>
  <si>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</si>
  <si>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</si>
  <si>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</si>
  <si>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</si>
  <si>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</si>
  <si>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</si>
  <si>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</si>
  <si>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</si>
  <si>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</si>
  <si>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</si>
  <si>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</si>
  <si>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</si>
  <si>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</si>
  <si>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</si>
  <si>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</si>
  <si>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</si>
  <si>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</si>
  <si>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</si>
  <si>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</si>
  <si>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</si>
  <si>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</si>
  <si>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</si>
  <si>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</si>
  <si>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</si>
  <si>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</si>
  <si>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</si>
  <si>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</si>
  <si>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</si>
  <si>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</si>
  <si>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</si>
  <si>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</si>
  <si>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</si>
  <si>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</si>
  <si>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</si>
  <si>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</si>
  <si>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</si>
  <si>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</si>
  <si>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</si>
  <si>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</si>
  <si>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</si>
  <si>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</si>
  <si>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</si>
  <si>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</si>
  <si>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</si>
  <si>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</si>
  <si>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</si>
  <si>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</si>
  <si>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</si>
  <si>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</si>
  <si>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</si>
  <si>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</si>
  <si>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</si>
  <si>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</si>
  <si>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</si>
  <si>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</si>
  <si>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</si>
  <si>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</si>
  <si>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</si>
  <si>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</si>
  <si>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</si>
  <si>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</si>
  <si>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</si>
  <si>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</si>
  <si>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</si>
  <si>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</si>
  <si>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</si>
  <si>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</si>
  <si>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</si>
  <si>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</si>
  <si>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</si>
  <si>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</si>
  <si>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</si>
  <si>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</si>
  <si>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</si>
  <si>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</si>
  <si>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</si>
  <si>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</si>
  <si>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</si>
  <si>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</si>
  <si>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</si>
  <si>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</si>
  <si>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</si>
  <si>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</si>
  <si>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</si>
  <si>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</si>
  <si>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</si>
  <si>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</si>
  <si>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</si>
  <si>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</si>
  <si>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</si>
  <si>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</si>
  <si>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</si>
  <si>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</si>
  <si>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</si>
  <si>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</si>
  <si>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</si>
  <si>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</si>
  <si>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</si>
  <si>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</si>
  <si>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</si>
  <si>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</si>
  <si>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</si>
  <si>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</si>
  <si>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</si>
  <si>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</si>
  <si>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</si>
  <si>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</si>
  <si>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</si>
  <si>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</si>
  <si>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</si>
  <si>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</si>
  <si>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</si>
  <si>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</si>
  <si>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</si>
  <si>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</si>
  <si>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</si>
  <si>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</si>
  <si>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</si>
  <si>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</si>
  <si>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</si>
  <si>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</si>
  <si>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</si>
  <si>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</si>
  <si>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</si>
  <si>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</si>
  <si>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</si>
  <si>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</si>
  <si>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</si>
  <si>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</si>
  <si>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</si>
  <si>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</si>
  <si>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</si>
  <si>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</si>
  <si>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</si>
  <si>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</si>
  <si>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</si>
  <si>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</si>
  <si>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</si>
  <si>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</si>
  <si>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</si>
  <si>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</si>
  <si>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</si>
  <si>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</si>
  <si>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</si>
  <si>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</si>
  <si>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</si>
  <si>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</si>
  <si>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</si>
  <si>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</si>
  <si>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</si>
  <si>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</si>
  <si>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</si>
  <si>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</si>
  <si>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</si>
  <si>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</si>
  <si>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</si>
  <si>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</si>
  <si>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</si>
  <si>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</si>
  <si>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</si>
  <si>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</si>
  <si>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</si>
  <si>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</si>
  <si>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</si>
  <si>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</si>
  <si>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</si>
  <si>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</si>
  <si>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</si>
  <si>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</si>
  <si>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</si>
  <si>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</si>
  <si>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</si>
  <si>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</si>
  <si>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</si>
  <si>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</si>
  <si>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</si>
  <si>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</si>
  <si>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</si>
  <si>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</si>
  <si>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</si>
  <si>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</si>
  <si>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</si>
  <si>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</si>
  <si>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</si>
  <si>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</si>
  <si>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</si>
  <si>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</si>
  <si>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</si>
  <si>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</si>
  <si>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</si>
  <si>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</si>
  <si>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</si>
  <si>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</si>
  <si>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</si>
  <si>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</si>
  <si>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</si>
  <si>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</si>
  <si>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</si>
  <si>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</si>
  <si>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</si>
  <si>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</si>
  <si>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</si>
  <si>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</si>
  <si>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</si>
  <si>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</si>
  <si>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</si>
  <si>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</si>
  <si>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</si>
  <si>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</si>
  <si>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</si>
  <si>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</si>
  <si>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</si>
  <si>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</si>
  <si>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</si>
  <si>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</si>
  <si>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</si>
  <si>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</si>
  <si>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</si>
  <si>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</si>
  <si>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</si>
  <si>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</si>
  <si>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</si>
  <si>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</si>
  <si>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</si>
  <si>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</si>
  <si>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</si>
  <si>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</si>
  <si>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</si>
  <si>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</si>
  <si>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</si>
  <si>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</si>
  <si>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</si>
  <si>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</si>
  <si>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</si>
  <si>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</si>
  <si>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</si>
  <si>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</si>
  <si>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</si>
  <si>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</si>
  <si>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</si>
  <si>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</si>
  <si>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</si>
  <si>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</si>
  <si>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</si>
  <si>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</si>
  <si>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</si>
  <si>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</si>
  <si>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</si>
  <si>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</si>
  <si>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</si>
  <si>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</si>
  <si>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</si>
  <si>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</si>
  <si>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</si>
  <si>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</si>
  <si>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</si>
  <si>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</si>
  <si>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</si>
  <si>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</si>
  <si>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</si>
  <si>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</si>
  <si>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</si>
  <si>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</si>
  <si>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</si>
  <si>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</si>
  <si>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</si>
  <si>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</si>
  <si>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</si>
  <si>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</si>
  <si>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</si>
  <si>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</si>
  <si>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</si>
  <si>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</si>
  <si>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</si>
  <si>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</si>
  <si>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</si>
  <si>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</si>
  <si>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</si>
  <si>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</si>
  <si>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</si>
  <si>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</si>
  <si>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</si>
  <si>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</si>
  <si>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</si>
  <si>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</si>
  <si>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</si>
  <si>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</si>
  <si>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</si>
  <si>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</si>
  <si>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</si>
  <si>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</si>
  <si>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</si>
  <si>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</si>
  <si>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</si>
  <si>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</si>
  <si>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</si>
  <si>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</si>
  <si>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</si>
  <si>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</si>
  <si>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</si>
  <si>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</si>
  <si>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</si>
  <si>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</si>
  <si>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</si>
  <si>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</si>
  <si>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</si>
  <si>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</si>
  <si>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</si>
  <si>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</si>
  <si>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</si>
  <si>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</si>
  <si>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</si>
  <si>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</si>
  <si>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</si>
  <si>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</si>
  <si>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</si>
  <si>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</si>
  <si>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</si>
  <si>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</si>
  <si>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</si>
  <si>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</si>
  <si>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</si>
  <si>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</si>
  <si>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</si>
  <si>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</si>
  <si>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</si>
  <si>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</si>
  <si>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</si>
  <si>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</si>
  <si>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</si>
  <si>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</si>
  <si>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</si>
  <si>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</si>
  <si>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</si>
  <si>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</si>
  <si>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</si>
  <si>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</si>
  <si>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</si>
  <si>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</si>
  <si>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</si>
  <si>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</si>
  <si>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</si>
  <si>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</si>
  <si>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</si>
  <si>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</si>
  <si>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</si>
  <si>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</si>
  <si>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</si>
  <si>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</si>
  <si>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</si>
  <si>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</si>
  <si>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</si>
  <si>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</si>
  <si>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</si>
  <si>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</si>
  <si>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</si>
  <si>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</si>
  <si>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</si>
  <si>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</si>
  <si>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</si>
  <si>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</si>
  <si>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</si>
  <si>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</si>
  <si>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</si>
  <si>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</si>
  <si>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</si>
  <si>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</si>
  <si>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</si>
  <si>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</si>
  <si>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</si>
  <si>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</si>
  <si>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</si>
  <si>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</si>
  <si>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</si>
  <si>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</si>
  <si>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</si>
  <si>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</si>
  <si>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</si>
  <si>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</si>
  <si>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</si>
  <si>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</si>
  <si>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</si>
  <si>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</si>
  <si>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</si>
  <si>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</si>
  <si>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</si>
  <si>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</si>
  <si>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</si>
  <si>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</si>
  <si>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</si>
  <si>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</si>
  <si>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</si>
  <si>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</si>
  <si>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</si>
  <si>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</si>
  <si>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</si>
  <si>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</si>
  <si>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</si>
  <si>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</si>
  <si>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</si>
  <si>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</si>
  <si>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</si>
  <si>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</si>
  <si>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</si>
  <si>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</si>
  <si>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</si>
  <si>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</si>
  <si>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</si>
  <si>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</si>
  <si>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</si>
  <si>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</si>
  <si>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</si>
  <si>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</si>
  <si>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</si>
  <si>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</si>
  <si>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</si>
  <si>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</si>
  <si>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</si>
  <si>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</si>
  <si>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</si>
  <si>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</si>
  <si>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</si>
  <si>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</si>
  <si>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</si>
  <si>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</si>
  <si>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</si>
  <si>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</si>
  <si>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</si>
  <si>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</si>
  <si>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</si>
  <si>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</si>
  <si>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</si>
  <si>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</si>
  <si>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</si>
  <si>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</si>
  <si>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</si>
  <si>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</si>
  <si>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</si>
  <si>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</si>
  <si>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</si>
  <si>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</si>
  <si>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</si>
  <si>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</si>
  <si>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</si>
  <si>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</si>
  <si>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</si>
  <si>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</si>
  <si>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</si>
  <si>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</si>
  <si>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</si>
  <si>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</si>
  <si>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</si>
  <si>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</si>
  <si>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</si>
  <si>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</si>
  <si>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</si>
  <si>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</si>
  <si>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</si>
  <si>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</si>
  <si>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</si>
  <si>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</si>
  <si>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</si>
  <si>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</si>
  <si>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</si>
  <si>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</si>
  <si>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</si>
  <si>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</si>
  <si>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</si>
  <si>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</si>
  <si>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</si>
  <si>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</si>
  <si>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</si>
  <si>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</si>
  <si>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</si>
  <si>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</si>
  <si>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</si>
  <si>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</si>
  <si>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</si>
  <si>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</si>
  <si>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</si>
  <si>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</si>
  <si>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</si>
  <si>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</si>
  <si>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</si>
  <si>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</si>
  <si>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</si>
  <si>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</si>
  <si>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</si>
  <si>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</si>
  <si>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</si>
  <si>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</si>
  <si>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</si>
  <si>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</si>
  <si>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</si>
  <si>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</si>
  <si>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</si>
  <si>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</si>
  <si>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</si>
  <si>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</si>
  <si>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</si>
  <si>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</si>
  <si>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</si>
  <si>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</si>
  <si>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</si>
  <si>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</si>
  <si>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</si>
  <si>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</si>
  <si>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</si>
  <si>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</si>
  <si>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</si>
  <si>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</si>
  <si>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</si>
  <si>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</si>
  <si>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</si>
  <si>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</si>
  <si>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</si>
  <si>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</si>
  <si>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</si>
  <si>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</si>
  <si>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</si>
  <si>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</si>
  <si>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</si>
  <si>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</si>
  <si>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</si>
  <si>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</si>
  <si>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</si>
  <si>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</si>
  <si>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</si>
  <si>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</si>
  <si>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</si>
  <si>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</si>
  <si>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</si>
  <si>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</si>
  <si>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</si>
  <si>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</si>
  <si>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</si>
  <si>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</si>
  <si>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</si>
  <si>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</si>
  <si>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</si>
  <si>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</si>
  <si>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</si>
  <si>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</si>
  <si>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</si>
  <si>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</si>
  <si>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</si>
  <si>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</si>
  <si>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</si>
  <si>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</si>
  <si>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</si>
  <si>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</si>
  <si>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</si>
  <si>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</si>
  <si>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</si>
  <si>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</si>
  <si>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</si>
  <si>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</si>
  <si>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</si>
  <si>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</si>
  <si>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</si>
  <si>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</si>
  <si>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</si>
  <si>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</si>
  <si>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</si>
  <si>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</si>
  <si>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</si>
  <si>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</si>
  <si>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</si>
  <si>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</si>
  <si>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</si>
  <si>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</si>
  <si>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</si>
  <si>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</si>
  <si>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</si>
  <si>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</si>
  <si>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</si>
  <si>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</si>
  <si>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</si>
  <si>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</si>
  <si>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</si>
  <si>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</si>
  <si>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</si>
  <si>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</si>
  <si>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</si>
  <si>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</si>
  <si>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</si>
  <si>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</si>
  <si>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</si>
  <si>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</si>
  <si>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</si>
  <si>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</si>
  <si>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</si>
  <si>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</si>
  <si>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</si>
  <si>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</si>
  <si>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</si>
  <si>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</si>
  <si>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</si>
  <si>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</si>
  <si>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</si>
  <si>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</si>
  <si>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</si>
  <si>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</si>
  <si>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</si>
  <si>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</si>
  <si>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</si>
  <si>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</si>
  <si>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</si>
  <si>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</si>
  <si>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</si>
  <si>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</si>
  <si>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</si>
  <si>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</si>
  <si>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</si>
  <si>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</si>
  <si>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</si>
  <si>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</si>
  <si>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</si>
  <si>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</si>
  <si>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</si>
  <si>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</si>
  <si>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</si>
  <si>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</si>
  <si>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</si>
  <si>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</si>
  <si>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</si>
  <si>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</si>
  <si>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</si>
  <si>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</si>
  <si>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</si>
  <si>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</si>
  <si>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</si>
  <si>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</si>
  <si>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</si>
  <si>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</si>
  <si>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</si>
  <si>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</si>
  <si>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31.03.2007 г.</t>
  </si>
  <si>
    <t>РГ-05-0086</t>
  </si>
  <si>
    <t>П.Кръстев</t>
  </si>
  <si>
    <t>Съставител:С.Африканова</t>
  </si>
  <si>
    <t>Ръководител: П.Кръстев</t>
  </si>
  <si>
    <t>Съставител: С.Африканова</t>
  </si>
  <si>
    <t xml:space="preserve"> Ръководител: П.Кръстев</t>
  </si>
  <si>
    <t xml:space="preserve">                                    Съставител: С.Африканова             </t>
  </si>
  <si>
    <t>Дата на съставяне: 22.05.2007 г.</t>
  </si>
  <si>
    <t>22.05.2007 г.</t>
  </si>
  <si>
    <t xml:space="preserve">Дата на съставяне: 22.05.2007 г.                                   </t>
  </si>
  <si>
    <t xml:space="preserve">Дата  на съставяне: 22.05.2007 г.                                                                                                                        </t>
  </si>
  <si>
    <t>1. "Агротехчаст"Ад -гр.Оряхово</t>
  </si>
  <si>
    <t>2."Ведерник"АД -гр.Белоградчик</t>
  </si>
  <si>
    <t>3."Телб Инвест"АД -гр.Враца</t>
  </si>
  <si>
    <t>4."ЗММ Враца"АД -гр.Враца</t>
  </si>
  <si>
    <t>5."Враца Стил"АД -гр.Враца</t>
  </si>
  <si>
    <t>6."Мебел криводол"АД - гр.Криводол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</si>
</sst>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1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NumberFormat="1" applyFont="1" applyAlignment="1" applyProtection="1">
      <alignment horizontal="center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C3" sqref="C2:C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56</v>
      </c>
      <c r="D11" s="151">
        <v>56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379</v>
      </c>
      <c r="D12" s="151">
        <v>374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390</v>
      </c>
      <c r="D13" s="151">
        <v>422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169</v>
      </c>
      <c r="D14" s="151">
        <v>172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24</v>
      </c>
      <c r="D15" s="151">
        <v>28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11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13</v>
      </c>
      <c r="D18" s="151">
        <v>14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1031</v>
      </c>
      <c r="D19" s="155">
        <f>SUM(D11:D18)</f>
        <v>1077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793</v>
      </c>
      <c r="H20" s="158">
        <v>793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1925</v>
      </c>
      <c r="H21" s="156">
        <f>SUM(H22:H24)</f>
        <v>1925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227</v>
      </c>
      <c r="H22" s="152">
        <v>227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1698</v>
      </c>
      <c r="H24" s="152">
        <v>1698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2718</v>
      </c>
      <c r="H25" s="154">
        <f>H19+H20+H21</f>
        <v>2718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491</v>
      </c>
      <c r="H27" s="154">
        <f>SUM(H28:H30)</f>
        <v>242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513</v>
      </c>
      <c r="H28" s="152">
        <v>263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-22</v>
      </c>
      <c r="H29" s="316">
        <v>-21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-23</v>
      </c>
      <c r="D31" s="317">
        <v>-23</v>
      </c>
      <c r="E31" s="253" t="s">
        <v>97</v>
      </c>
      <c r="F31" s="242" t="s">
        <v>98</v>
      </c>
      <c r="G31" s="152">
        <v>0</v>
      </c>
      <c r="H31" s="152">
        <v>249</v>
      </c>
      <c r="M31" s="157"/>
    </row>
    <row r="32" spans="1:15" ht="15">
      <c r="A32" s="235" t="s">
        <v>99</v>
      </c>
      <c r="B32" s="250" t="s">
        <v>100</v>
      </c>
      <c r="C32" s="155">
        <f>C30+C31</f>
        <v>-23</v>
      </c>
      <c r="D32" s="155">
        <f>D30+D31</f>
        <v>-23</v>
      </c>
      <c r="E32" s="243" t="s">
        <v>101</v>
      </c>
      <c r="F32" s="242" t="s">
        <v>102</v>
      </c>
      <c r="G32" s="316">
        <v>-63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428</v>
      </c>
      <c r="H33" s="154">
        <f>H27+H31+H32</f>
        <v>491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3361</v>
      </c>
      <c r="H36" s="154">
        <f>H25+H17+H33</f>
        <v>3424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71</v>
      </c>
      <c r="H39" s="158">
        <v>71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125</v>
      </c>
      <c r="D47" s="151">
        <v>123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133</v>
      </c>
      <c r="D51" s="155">
        <f>SUM(D47:D50)</f>
        <v>131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12</v>
      </c>
      <c r="H52" s="152">
        <v>12</v>
      </c>
    </row>
    <row r="53" spans="1:8" ht="15">
      <c r="A53" s="235" t="s">
        <v>163</v>
      </c>
      <c r="B53" s="249" t="s">
        <v>164</v>
      </c>
      <c r="C53" s="151">
        <v>36</v>
      </c>
      <c r="D53" s="151">
        <v>36</v>
      </c>
      <c r="E53" s="237" t="s">
        <v>165</v>
      </c>
      <c r="F53" s="245" t="s">
        <v>166</v>
      </c>
      <c r="G53" s="152">
        <v>2</v>
      </c>
      <c r="H53" s="152">
        <v>2</v>
      </c>
    </row>
    <row r="54" spans="1:8" ht="15">
      <c r="A54" s="235" t="s">
        <v>167</v>
      </c>
      <c r="B54" s="249" t="s">
        <v>168</v>
      </c>
      <c r="C54" s="151">
        <v>7</v>
      </c>
      <c r="D54" s="151">
        <v>7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1449</v>
      </c>
      <c r="D55" s="155">
        <f>D19+D20+D21+D27+D32+D45+D51+D53+D54</f>
        <v>1493</v>
      </c>
      <c r="E55" s="237" t="s">
        <v>173</v>
      </c>
      <c r="F55" s="261" t="s">
        <v>174</v>
      </c>
      <c r="G55" s="154">
        <f>G49+G51+G52+G53+G54</f>
        <v>14</v>
      </c>
      <c r="H55" s="154">
        <f>H49+H51+H52+H53+H54</f>
        <v>14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113</v>
      </c>
      <c r="D58" s="151">
        <v>129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417</v>
      </c>
      <c r="D59" s="151">
        <v>339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42</v>
      </c>
      <c r="D60" s="151">
        <v>40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316</v>
      </c>
      <c r="D61" s="151">
        <v>77</v>
      </c>
      <c r="E61" s="243" t="s">
        <v>190</v>
      </c>
      <c r="F61" s="272" t="s">
        <v>191</v>
      </c>
      <c r="G61" s="154">
        <f>SUM(G62:G68)</f>
        <v>580</v>
      </c>
      <c r="H61" s="154">
        <f>SUM(H62:H68)</f>
        <v>605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66</v>
      </c>
      <c r="H62" s="152">
        <v>101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888</v>
      </c>
      <c r="D64" s="155">
        <f>SUM(D58:D63)</f>
        <v>585</v>
      </c>
      <c r="E64" s="237" t="s">
        <v>201</v>
      </c>
      <c r="F64" s="242" t="s">
        <v>202</v>
      </c>
      <c r="G64" s="152">
        <v>333</v>
      </c>
      <c r="H64" s="152">
        <v>230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130</v>
      </c>
      <c r="H66" s="152">
        <v>164</v>
      </c>
    </row>
    <row r="67" spans="1:8" ht="15">
      <c r="A67" s="235" t="s">
        <v>208</v>
      </c>
      <c r="B67" s="241" t="s">
        <v>209</v>
      </c>
      <c r="C67" s="151">
        <v>520</v>
      </c>
      <c r="D67" s="151">
        <v>534</v>
      </c>
      <c r="E67" s="237" t="s">
        <v>210</v>
      </c>
      <c r="F67" s="242" t="s">
        <v>211</v>
      </c>
      <c r="G67" s="152">
        <v>20</v>
      </c>
      <c r="H67" s="152">
        <v>46</v>
      </c>
    </row>
    <row r="68" spans="1:8" ht="15">
      <c r="A68" s="235" t="s">
        <v>212</v>
      </c>
      <c r="B68" s="241" t="s">
        <v>213</v>
      </c>
      <c r="C68" s="151">
        <v>429</v>
      </c>
      <c r="D68" s="151">
        <v>584</v>
      </c>
      <c r="E68" s="237" t="s">
        <v>214</v>
      </c>
      <c r="F68" s="242" t="s">
        <v>215</v>
      </c>
      <c r="G68" s="152">
        <v>31</v>
      </c>
      <c r="H68" s="152">
        <v>64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29</v>
      </c>
      <c r="H69" s="152">
        <v>37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16</v>
      </c>
      <c r="H70" s="152">
        <v>15</v>
      </c>
    </row>
    <row r="71" spans="1:18" ht="15">
      <c r="A71" s="235" t="s">
        <v>223</v>
      </c>
      <c r="B71" s="241" t="s">
        <v>224</v>
      </c>
      <c r="C71" s="151">
        <v>136</v>
      </c>
      <c r="D71" s="151">
        <v>107</v>
      </c>
      <c r="E71" s="253" t="s">
        <v>47</v>
      </c>
      <c r="F71" s="273" t="s">
        <v>225</v>
      </c>
      <c r="G71" s="161">
        <f>G59+G60+G61+G69+G70</f>
        <v>625</v>
      </c>
      <c r="H71" s="161">
        <f>H59+H60+H61+H69+H70</f>
        <v>657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29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85</v>
      </c>
      <c r="D74" s="151">
        <v>117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1199</v>
      </c>
      <c r="D75" s="155">
        <f>SUM(D67:D74)</f>
        <v>1343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625</v>
      </c>
      <c r="H79" s="162">
        <f>H71+H74+H75+H76</f>
        <v>657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23</v>
      </c>
      <c r="D87" s="151">
        <v>43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463</v>
      </c>
      <c r="D88" s="151">
        <v>647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30</v>
      </c>
      <c r="D89" s="151">
        <v>30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516</v>
      </c>
      <c r="D91" s="155">
        <f>SUM(D87:D90)</f>
        <v>720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19</v>
      </c>
      <c r="D92" s="151">
        <v>25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2622</v>
      </c>
      <c r="D93" s="155">
        <f>D64+D75+D84+D91+D92</f>
        <v>2673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4071</v>
      </c>
      <c r="D94" s="164">
        <f>D93+D55</f>
        <v>4166</v>
      </c>
      <c r="E94" s="449" t="s">
        <v>271</v>
      </c>
      <c r="F94" s="289" t="s">
        <v>272</v>
      </c>
      <c r="G94" s="165">
        <f>G36+G39+G55+G79</f>
        <v>4071</v>
      </c>
      <c r="H94" s="165">
        <f>H36+H39+H55+H79</f>
        <v>4166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869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D2" sqref="D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31.03.2007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219</v>
      </c>
      <c r="D9" s="46">
        <v>91</v>
      </c>
      <c r="E9" s="298" t="s">
        <v>286</v>
      </c>
      <c r="F9" s="549" t="s">
        <v>287</v>
      </c>
      <c r="G9" s="550">
        <v>209</v>
      </c>
      <c r="H9" s="550">
        <v>66</v>
      </c>
    </row>
    <row r="10" spans="1:8" ht="12">
      <c r="A10" s="298" t="s">
        <v>288</v>
      </c>
      <c r="B10" s="299" t="s">
        <v>289</v>
      </c>
      <c r="C10" s="46">
        <v>204</v>
      </c>
      <c r="D10" s="46">
        <v>72</v>
      </c>
      <c r="E10" s="298" t="s">
        <v>290</v>
      </c>
      <c r="F10" s="549" t="s">
        <v>291</v>
      </c>
      <c r="G10" s="550">
        <v>5</v>
      </c>
      <c r="H10" s="550">
        <v>3</v>
      </c>
    </row>
    <row r="11" spans="1:8" ht="12">
      <c r="A11" s="298" t="s">
        <v>292</v>
      </c>
      <c r="B11" s="299" t="s">
        <v>293</v>
      </c>
      <c r="C11" s="46">
        <v>46</v>
      </c>
      <c r="D11" s="46">
        <v>43</v>
      </c>
      <c r="E11" s="300" t="s">
        <v>294</v>
      </c>
      <c r="F11" s="549" t="s">
        <v>295</v>
      </c>
      <c r="G11" s="550">
        <v>4</v>
      </c>
      <c r="H11" s="550">
        <v>15</v>
      </c>
    </row>
    <row r="12" spans="1:8" ht="12">
      <c r="A12" s="298" t="s">
        <v>296</v>
      </c>
      <c r="B12" s="299" t="s">
        <v>297</v>
      </c>
      <c r="C12" s="46">
        <v>106</v>
      </c>
      <c r="D12" s="46">
        <v>96</v>
      </c>
      <c r="E12" s="300" t="s">
        <v>79</v>
      </c>
      <c r="F12" s="549" t="s">
        <v>298</v>
      </c>
      <c r="G12" s="550">
        <v>32</v>
      </c>
      <c r="H12" s="550">
        <v>24</v>
      </c>
    </row>
    <row r="13" spans="1:18" ht="12">
      <c r="A13" s="298" t="s">
        <v>299</v>
      </c>
      <c r="B13" s="299" t="s">
        <v>300</v>
      </c>
      <c r="C13" s="46">
        <v>36</v>
      </c>
      <c r="D13" s="46">
        <v>32</v>
      </c>
      <c r="E13" s="301" t="s">
        <v>52</v>
      </c>
      <c r="F13" s="551" t="s">
        <v>301</v>
      </c>
      <c r="G13" s="548">
        <f>SUM(G9:G12)</f>
        <v>250</v>
      </c>
      <c r="H13" s="548">
        <f>SUM(H9:H12)</f>
        <v>108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</v>
      </c>
      <c r="D14" s="46">
        <v>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-317</v>
      </c>
      <c r="D15" s="47">
        <v>-52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26</v>
      </c>
      <c r="D16" s="47">
        <v>26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324</v>
      </c>
      <c r="D19" s="49">
        <f>SUM(D9:D15)+D16</f>
        <v>310</v>
      </c>
      <c r="E19" s="304" t="s">
        <v>318</v>
      </c>
      <c r="F19" s="552" t="s">
        <v>319</v>
      </c>
      <c r="G19" s="550">
        <v>12</v>
      </c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12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324</v>
      </c>
      <c r="D28" s="50">
        <f>D26+D19</f>
        <v>310</v>
      </c>
      <c r="E28" s="127" t="s">
        <v>340</v>
      </c>
      <c r="F28" s="554" t="s">
        <v>341</v>
      </c>
      <c r="G28" s="548">
        <f>G13+G15+G24</f>
        <v>262</v>
      </c>
      <c r="H28" s="548">
        <f>H13+H15+H24</f>
        <v>125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62</v>
      </c>
      <c r="H30" s="53">
        <f>IF((D28-H28)&gt;0,D28-H28,0)</f>
        <v>185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324</v>
      </c>
      <c r="D33" s="49">
        <f>D28+D31+D32</f>
        <v>310</v>
      </c>
      <c r="E33" s="127" t="s">
        <v>356</v>
      </c>
      <c r="F33" s="554" t="s">
        <v>357</v>
      </c>
      <c r="G33" s="53">
        <f>G32+G31+G28</f>
        <v>262</v>
      </c>
      <c r="H33" s="53">
        <f>H32+H31+H28</f>
        <v>125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62</v>
      </c>
      <c r="H34" s="548">
        <f>IF((D33-H33)&gt;0,D33-H33,0)</f>
        <v>185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63</v>
      </c>
      <c r="H39" s="559">
        <f>IF(H34&gt;0,IF(D35+H34&lt;0,0,D35+H34),IF(D34-D35&lt;0,D35-D34,0))</f>
        <v>185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63</v>
      </c>
      <c r="H41" s="52">
        <f>IF(H39-H40&gt;0,H39-H40,0)</f>
        <v>185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325</v>
      </c>
      <c r="D42" s="53">
        <f>D33+D35+D39</f>
        <v>310</v>
      </c>
      <c r="E42" s="128" t="s">
        <v>383</v>
      </c>
      <c r="F42" s="129" t="s">
        <v>384</v>
      </c>
      <c r="G42" s="53">
        <f>G39+G33</f>
        <v>325</v>
      </c>
      <c r="H42" s="53">
        <f>H39+H33</f>
        <v>310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870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2" right="0.18" top="0.36" bottom="0.22" header="0.19" footer="0.18"/>
  <pageSetup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31.03.2007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656</v>
      </c>
      <c r="D10" s="54">
        <v>272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-592</v>
      </c>
      <c r="D11" s="54">
        <v>-237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-174</v>
      </c>
      <c r="D13" s="54">
        <v>-124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-23</v>
      </c>
      <c r="D14" s="54">
        <v>-61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-89</v>
      </c>
      <c r="D19" s="54">
        <v>-63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-222</v>
      </c>
      <c r="D20" s="55">
        <f>SUM(D10:D19)</f>
        <v>-213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3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-60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</v>
      </c>
      <c r="D39" s="54">
        <v>4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17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18</v>
      </c>
      <c r="D42" s="55">
        <f>SUM(D34:D41)</f>
        <v>-53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-204</v>
      </c>
      <c r="D43" s="55">
        <f>D42+D32+D20</f>
        <v>-266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720</v>
      </c>
      <c r="D44" s="132">
        <v>415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516</v>
      </c>
      <c r="D45" s="55">
        <f>D44+D43</f>
        <v>149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486</v>
      </c>
      <c r="D46" s="56">
        <v>119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30</v>
      </c>
      <c r="D47" s="56">
        <v>30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2" top="0.68" bottom="0.25" header="0.5118110236220472" footer="0.18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31.03.2007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793</v>
      </c>
      <c r="F11" s="58">
        <f>'справка №1-БАЛАНС'!H22</f>
        <v>227</v>
      </c>
      <c r="G11" s="58">
        <f>'справка №1-БАЛАНС'!H23</f>
        <v>0</v>
      </c>
      <c r="H11" s="60">
        <v>1698</v>
      </c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-21</v>
      </c>
      <c r="K11" s="60">
        <v>0</v>
      </c>
      <c r="L11" s="344">
        <f>SUM(C11:K11)</f>
        <v>3424</v>
      </c>
      <c r="M11" s="58">
        <f>'справка №1-БАЛАНС'!H39</f>
        <v>71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793</v>
      </c>
      <c r="F15" s="61">
        <f t="shared" si="2"/>
        <v>227</v>
      </c>
      <c r="G15" s="61">
        <f t="shared" si="2"/>
        <v>0</v>
      </c>
      <c r="H15" s="61">
        <f t="shared" si="2"/>
        <v>1698</v>
      </c>
      <c r="I15" s="61">
        <f t="shared" si="2"/>
        <v>512</v>
      </c>
      <c r="J15" s="61">
        <f t="shared" si="2"/>
        <v>-21</v>
      </c>
      <c r="K15" s="61">
        <f t="shared" si="2"/>
        <v>0</v>
      </c>
      <c r="L15" s="344">
        <f t="shared" si="1"/>
        <v>3424</v>
      </c>
      <c r="M15" s="61">
        <f t="shared" si="2"/>
        <v>71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-63</v>
      </c>
      <c r="K16" s="60">
        <v>0</v>
      </c>
      <c r="L16" s="344">
        <f t="shared" si="1"/>
        <v>-63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</v>
      </c>
      <c r="J17" s="62">
        <f>J18+J19</f>
        <v>-1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1</v>
      </c>
      <c r="J19" s="60">
        <v>-1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793</v>
      </c>
      <c r="F29" s="59">
        <f t="shared" si="6"/>
        <v>227</v>
      </c>
      <c r="G29" s="59">
        <f t="shared" si="6"/>
        <v>0</v>
      </c>
      <c r="H29" s="59">
        <f t="shared" si="6"/>
        <v>1698</v>
      </c>
      <c r="I29" s="59">
        <f t="shared" si="6"/>
        <v>513</v>
      </c>
      <c r="J29" s="59">
        <f t="shared" si="6"/>
        <v>-85</v>
      </c>
      <c r="K29" s="59">
        <f t="shared" si="6"/>
        <v>0</v>
      </c>
      <c r="L29" s="344">
        <f t="shared" si="1"/>
        <v>3361</v>
      </c>
      <c r="M29" s="59">
        <f t="shared" si="6"/>
        <v>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793</v>
      </c>
      <c r="F32" s="59">
        <f t="shared" si="7"/>
        <v>227</v>
      </c>
      <c r="G32" s="59">
        <f t="shared" si="7"/>
        <v>0</v>
      </c>
      <c r="H32" s="59">
        <f t="shared" si="7"/>
        <v>1698</v>
      </c>
      <c r="I32" s="59">
        <f t="shared" si="7"/>
        <v>513</v>
      </c>
      <c r="J32" s="59">
        <f t="shared" si="7"/>
        <v>-85</v>
      </c>
      <c r="K32" s="59">
        <f t="shared" si="7"/>
        <v>0</v>
      </c>
      <c r="L32" s="344">
        <f t="shared" si="1"/>
        <v>3361</v>
      </c>
      <c r="M32" s="59">
        <f>M29+M30+M31</f>
        <v>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2" t="s">
        <v>866</v>
      </c>
      <c r="E38" s="572"/>
      <c r="F38" s="572"/>
      <c r="G38" s="572"/>
      <c r="H38" s="572"/>
      <c r="I38" s="572"/>
      <c r="J38" s="15" t="s">
        <v>867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69" bottom="0.32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B1" sqref="B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31.03.2007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56</v>
      </c>
      <c r="E9" s="189">
        <v>0</v>
      </c>
      <c r="F9" s="189">
        <v>0</v>
      </c>
      <c r="G9" s="74">
        <f>D9+E9-F9</f>
        <v>56</v>
      </c>
      <c r="H9" s="65">
        <v>0</v>
      </c>
      <c r="I9" s="65">
        <v>0</v>
      </c>
      <c r="J9" s="74">
        <f>G9+H9-I9</f>
        <v>56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594</v>
      </c>
      <c r="E10" s="189">
        <v>11</v>
      </c>
      <c r="F10" s="189">
        <v>0</v>
      </c>
      <c r="G10" s="74">
        <f aca="true" t="shared" si="2" ref="G10:G39">D10+E10-F10</f>
        <v>605</v>
      </c>
      <c r="H10" s="65">
        <v>0</v>
      </c>
      <c r="I10" s="65">
        <v>0</v>
      </c>
      <c r="J10" s="74">
        <f aca="true" t="shared" si="3" ref="J10:J39">G10+H10-I10</f>
        <v>605</v>
      </c>
      <c r="K10" s="65">
        <v>220</v>
      </c>
      <c r="L10" s="65">
        <v>6</v>
      </c>
      <c r="M10" s="65">
        <v>0</v>
      </c>
      <c r="N10" s="74">
        <f aca="true" t="shared" si="4" ref="N10:N39">K10+L10-M10</f>
        <v>226</v>
      </c>
      <c r="O10" s="65">
        <v>0</v>
      </c>
      <c r="P10" s="65">
        <v>0</v>
      </c>
      <c r="Q10" s="74">
        <f t="shared" si="0"/>
        <v>226</v>
      </c>
      <c r="R10" s="74">
        <f t="shared" si="1"/>
        <v>379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1548</v>
      </c>
      <c r="E11" s="189">
        <v>0</v>
      </c>
      <c r="F11" s="189">
        <v>0</v>
      </c>
      <c r="G11" s="74">
        <f t="shared" si="2"/>
        <v>1548</v>
      </c>
      <c r="H11" s="65">
        <v>0</v>
      </c>
      <c r="I11" s="65">
        <v>0</v>
      </c>
      <c r="J11" s="74">
        <f t="shared" si="3"/>
        <v>1548</v>
      </c>
      <c r="K11" s="65">
        <v>1126</v>
      </c>
      <c r="L11" s="65">
        <v>32</v>
      </c>
      <c r="M11" s="65">
        <v>0</v>
      </c>
      <c r="N11" s="74">
        <f t="shared" si="4"/>
        <v>1158</v>
      </c>
      <c r="O11" s="65">
        <v>0</v>
      </c>
      <c r="P11" s="65">
        <v>0</v>
      </c>
      <c r="Q11" s="74">
        <f t="shared" si="0"/>
        <v>1158</v>
      </c>
      <c r="R11" s="74">
        <f t="shared" si="1"/>
        <v>390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291</v>
      </c>
      <c r="E12" s="189">
        <v>0</v>
      </c>
      <c r="F12" s="189">
        <v>0</v>
      </c>
      <c r="G12" s="74">
        <f t="shared" si="2"/>
        <v>291</v>
      </c>
      <c r="H12" s="65">
        <v>0</v>
      </c>
      <c r="I12" s="65">
        <v>0</v>
      </c>
      <c r="J12" s="74">
        <f t="shared" si="3"/>
        <v>291</v>
      </c>
      <c r="K12" s="65">
        <v>119</v>
      </c>
      <c r="L12" s="65">
        <v>3</v>
      </c>
      <c r="M12" s="65">
        <v>0</v>
      </c>
      <c r="N12" s="74">
        <f t="shared" si="4"/>
        <v>122</v>
      </c>
      <c r="O12" s="65">
        <v>0</v>
      </c>
      <c r="P12" s="65">
        <v>0</v>
      </c>
      <c r="Q12" s="74">
        <f t="shared" si="0"/>
        <v>122</v>
      </c>
      <c r="R12" s="74">
        <f t="shared" si="1"/>
        <v>169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214</v>
      </c>
      <c r="E13" s="189">
        <v>0</v>
      </c>
      <c r="F13" s="189">
        <v>0</v>
      </c>
      <c r="G13" s="74">
        <f t="shared" si="2"/>
        <v>214</v>
      </c>
      <c r="H13" s="65">
        <v>0</v>
      </c>
      <c r="I13" s="65">
        <v>0</v>
      </c>
      <c r="J13" s="74">
        <f t="shared" si="3"/>
        <v>214</v>
      </c>
      <c r="K13" s="65">
        <v>186</v>
      </c>
      <c r="L13" s="65">
        <v>4</v>
      </c>
      <c r="M13" s="65">
        <v>0</v>
      </c>
      <c r="N13" s="74">
        <f t="shared" si="4"/>
        <v>190</v>
      </c>
      <c r="O13" s="65">
        <v>0</v>
      </c>
      <c r="P13" s="65">
        <v>0</v>
      </c>
      <c r="Q13" s="74">
        <f t="shared" si="0"/>
        <v>190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11</v>
      </c>
      <c r="E15" s="457">
        <v>0</v>
      </c>
      <c r="F15" s="457">
        <v>11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42</v>
      </c>
      <c r="E16" s="189">
        <v>0</v>
      </c>
      <c r="F16" s="189">
        <v>0</v>
      </c>
      <c r="G16" s="74">
        <f t="shared" si="2"/>
        <v>42</v>
      </c>
      <c r="H16" s="65">
        <v>0</v>
      </c>
      <c r="I16" s="65">
        <v>0</v>
      </c>
      <c r="J16" s="74">
        <f t="shared" si="3"/>
        <v>42</v>
      </c>
      <c r="K16" s="65">
        <v>28</v>
      </c>
      <c r="L16" s="65">
        <v>1</v>
      </c>
      <c r="M16" s="65">
        <v>0</v>
      </c>
      <c r="N16" s="74">
        <f t="shared" si="4"/>
        <v>29</v>
      </c>
      <c r="O16" s="65">
        <v>0</v>
      </c>
      <c r="P16" s="65">
        <v>0</v>
      </c>
      <c r="Q16" s="74">
        <f aca="true" t="shared" si="5" ref="Q16:Q25">N16+O16-P16</f>
        <v>29</v>
      </c>
      <c r="R16" s="74">
        <f aca="true" t="shared" si="6" ref="R16:R25">J16-Q16</f>
        <v>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2756</v>
      </c>
      <c r="E17" s="194">
        <f>SUM(E9:E16)</f>
        <v>11</v>
      </c>
      <c r="F17" s="194">
        <f>SUM(F9:F16)</f>
        <v>11</v>
      </c>
      <c r="G17" s="74">
        <f t="shared" si="2"/>
        <v>2756</v>
      </c>
      <c r="H17" s="75">
        <f>SUM(H9:H16)</f>
        <v>0</v>
      </c>
      <c r="I17" s="75">
        <f>SUM(I9:I16)</f>
        <v>0</v>
      </c>
      <c r="J17" s="74">
        <f t="shared" si="3"/>
        <v>2756</v>
      </c>
      <c r="K17" s="75">
        <f>SUM(K9:K16)</f>
        <v>1679</v>
      </c>
      <c r="L17" s="75">
        <f>SUM(L9:L16)</f>
        <v>46</v>
      </c>
      <c r="M17" s="75">
        <f>SUM(M9:M16)</f>
        <v>0</v>
      </c>
      <c r="N17" s="74">
        <f t="shared" si="4"/>
        <v>1725</v>
      </c>
      <c r="O17" s="75">
        <f>SUM(O9:O16)</f>
        <v>0</v>
      </c>
      <c r="P17" s="75">
        <f>SUM(P9:P16)</f>
        <v>0</v>
      </c>
      <c r="Q17" s="74">
        <f t="shared" si="5"/>
        <v>1725</v>
      </c>
      <c r="R17" s="74">
        <f t="shared" si="6"/>
        <v>1031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2</v>
      </c>
      <c r="E22" s="189">
        <v>0</v>
      </c>
      <c r="F22" s="189">
        <v>0</v>
      </c>
      <c r="G22" s="74">
        <f t="shared" si="2"/>
        <v>2</v>
      </c>
      <c r="H22" s="65">
        <v>0</v>
      </c>
      <c r="I22" s="65">
        <v>0</v>
      </c>
      <c r="J22" s="74">
        <f t="shared" si="3"/>
        <v>2</v>
      </c>
      <c r="K22" s="65">
        <v>2</v>
      </c>
      <c r="L22" s="65">
        <v>0</v>
      </c>
      <c r="M22" s="65">
        <v>0</v>
      </c>
      <c r="N22" s="74">
        <f t="shared" si="4"/>
        <v>2</v>
      </c>
      <c r="O22" s="65">
        <v>0</v>
      </c>
      <c r="P22" s="65">
        <v>0</v>
      </c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-23</v>
      </c>
      <c r="E39" s="189">
        <v>0</v>
      </c>
      <c r="F39" s="189">
        <v>0</v>
      </c>
      <c r="G39" s="74">
        <f t="shared" si="2"/>
        <v>-23</v>
      </c>
      <c r="H39" s="72">
        <v>0</v>
      </c>
      <c r="I39" s="72">
        <v>0</v>
      </c>
      <c r="J39" s="74">
        <f t="shared" si="3"/>
        <v>-23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-23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3000</v>
      </c>
      <c r="E40" s="438">
        <f>E17+E18+E19+E25+E38+E39</f>
        <v>11</v>
      </c>
      <c r="F40" s="438">
        <f aca="true" t="shared" si="13" ref="F40:R40">F17+F18+F19+F25+F38+F39</f>
        <v>11</v>
      </c>
      <c r="G40" s="438">
        <f t="shared" si="13"/>
        <v>3000</v>
      </c>
      <c r="H40" s="438">
        <f t="shared" si="13"/>
        <v>0</v>
      </c>
      <c r="I40" s="438">
        <f t="shared" si="13"/>
        <v>0</v>
      </c>
      <c r="J40" s="438">
        <f t="shared" si="13"/>
        <v>3000</v>
      </c>
      <c r="K40" s="438">
        <f t="shared" si="13"/>
        <v>1681</v>
      </c>
      <c r="L40" s="438">
        <f t="shared" si="13"/>
        <v>46</v>
      </c>
      <c r="M40" s="438">
        <f t="shared" si="13"/>
        <v>0</v>
      </c>
      <c r="N40" s="438">
        <f t="shared" si="13"/>
        <v>1727</v>
      </c>
      <c r="O40" s="438">
        <f t="shared" si="13"/>
        <v>0</v>
      </c>
      <c r="P40" s="438">
        <f t="shared" si="13"/>
        <v>0</v>
      </c>
      <c r="Q40" s="438">
        <f t="shared" si="13"/>
        <v>1727</v>
      </c>
      <c r="R40" s="438">
        <f t="shared" si="13"/>
        <v>1273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8"/>
      <c r="L44" s="598"/>
      <c r="M44" s="598"/>
      <c r="N44" s="598"/>
      <c r="O44" s="587" t="s">
        <v>865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28" right="0.2" top="0.81" bottom="0.5118110236220472" header="0.44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31.03.2007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125</v>
      </c>
      <c r="D11" s="119">
        <f>SUM(D12:D14)</f>
        <v>0</v>
      </c>
      <c r="E11" s="120">
        <f>SUM(E12:E14)</f>
        <v>125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125</v>
      </c>
      <c r="D12" s="108">
        <v>0</v>
      </c>
      <c r="E12" s="120">
        <f aca="true" t="shared" si="0" ref="E12:E42">C12-D12</f>
        <v>125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133</v>
      </c>
      <c r="D19" s="104">
        <f>D11+D15+D16</f>
        <v>0</v>
      </c>
      <c r="E19" s="118">
        <f>E11+E15+E16</f>
        <v>133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7</v>
      </c>
      <c r="D21" s="108">
        <v>5</v>
      </c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520</v>
      </c>
      <c r="D24" s="119">
        <f>SUM(D25:D27)</f>
        <v>520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430</v>
      </c>
      <c r="D25" s="108">
        <v>430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32</v>
      </c>
      <c r="D26" s="108">
        <v>32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58</v>
      </c>
      <c r="D27" s="108">
        <v>58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429</v>
      </c>
      <c r="D28" s="108">
        <v>421</v>
      </c>
      <c r="E28" s="120">
        <f t="shared" si="0"/>
        <v>8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109</v>
      </c>
      <c r="D31" s="108">
        <v>31</v>
      </c>
      <c r="E31" s="120">
        <f t="shared" si="0"/>
        <v>78</v>
      </c>
      <c r="F31" s="106"/>
    </row>
    <row r="32" spans="1:6" ht="12">
      <c r="A32" s="396" t="s">
        <v>665</v>
      </c>
      <c r="B32" s="397" t="s">
        <v>666</v>
      </c>
      <c r="C32" s="108">
        <v>27</v>
      </c>
      <c r="D32" s="108">
        <v>0</v>
      </c>
      <c r="E32" s="120">
        <f t="shared" si="0"/>
        <v>27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29</v>
      </c>
      <c r="D33" s="105">
        <f>SUM(D34:D37)</f>
        <v>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11</v>
      </c>
      <c r="D34" s="108">
        <v>11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85</v>
      </c>
      <c r="D38" s="105">
        <f>SUM(D39:D42)</f>
        <v>85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1</v>
      </c>
      <c r="D40" s="108">
        <v>1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84</v>
      </c>
      <c r="D42" s="108">
        <v>84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1199</v>
      </c>
      <c r="D43" s="104">
        <f>D24+D28+D29+D31+D30+D32+D33+D38</f>
        <v>1086</v>
      </c>
      <c r="E43" s="118">
        <f>E24+E28+E29+E31+E30+E32+E33+E38</f>
        <v>113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1339</v>
      </c>
      <c r="D44" s="103">
        <f>D43+D21+D19+D9</f>
        <v>1091</v>
      </c>
      <c r="E44" s="118">
        <f>E43+E21+E19+E9</f>
        <v>248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2</v>
      </c>
      <c r="D68" s="108">
        <v>2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66</v>
      </c>
      <c r="D71" s="105">
        <f>SUM(D72:D74)</f>
        <v>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62</v>
      </c>
      <c r="D72" s="108">
        <v>62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</v>
      </c>
      <c r="D73" s="108">
        <v>4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514</v>
      </c>
      <c r="D85" s="104">
        <f>SUM(D86:D90)+D94</f>
        <v>487</v>
      </c>
      <c r="E85" s="104">
        <f>SUM(E86:E90)+E94</f>
        <v>27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333</v>
      </c>
      <c r="D87" s="108">
        <v>306</v>
      </c>
      <c r="E87" s="119">
        <f t="shared" si="1"/>
        <v>27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130</v>
      </c>
      <c r="D89" s="108">
        <v>130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3</v>
      </c>
      <c r="D92" s="108">
        <v>3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28</v>
      </c>
      <c r="D93" s="108">
        <v>28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29</v>
      </c>
      <c r="D95" s="108">
        <v>29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609</v>
      </c>
      <c r="D96" s="104">
        <f>D85+D80+D75+D71+D95</f>
        <v>582</v>
      </c>
      <c r="E96" s="104">
        <f>E85+E80+E75+E71+E95</f>
        <v>27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611</v>
      </c>
      <c r="D97" s="104">
        <f>D96+D68+D66</f>
        <v>584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15</v>
      </c>
      <c r="D104" s="108">
        <v>4</v>
      </c>
      <c r="E104" s="108">
        <v>3</v>
      </c>
      <c r="F104" s="125">
        <f>C104+D104-E104</f>
        <v>16</v>
      </c>
    </row>
    <row r="105" spans="1:16" ht="12">
      <c r="A105" s="412" t="s">
        <v>786</v>
      </c>
      <c r="B105" s="395" t="s">
        <v>787</v>
      </c>
      <c r="C105" s="103">
        <f>SUM(C102:C104)</f>
        <v>15</v>
      </c>
      <c r="D105" s="103">
        <f>SUM(D102:D104)</f>
        <v>4</v>
      </c>
      <c r="E105" s="103">
        <f>SUM(E102:E104)</f>
        <v>3</v>
      </c>
      <c r="F105" s="103">
        <f>SUM(F102:F104)</f>
        <v>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869</v>
      </c>
      <c r="B109" s="603"/>
      <c r="C109" s="603" t="s">
        <v>866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865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2" sqref="A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31.03.2007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230775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230775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3" right="0.2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0" t="str">
        <f>'справка №1-БАЛАНС'!E3</f>
        <v>ХД"ДУНАВ"АД - гр.Враца</v>
      </c>
      <c r="C5" s="620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9" t="str">
        <f>'справка №1-БАЛАНС'!E5</f>
        <v>31.03.2007 г.</v>
      </c>
      <c r="C6" s="619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875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876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877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 t="s">
        <v>878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18" t="s">
        <v>866</v>
      </c>
      <c r="D151" s="618"/>
      <c r="E151" s="618"/>
      <c r="F151" s="61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8" t="s">
        <v>865</v>
      </c>
      <c r="D153" s="618"/>
      <c r="E153" s="618"/>
      <c r="F153" s="618"/>
    </row>
    <row r="154" spans="3:5" ht="12.75">
      <c r="C154" s="517"/>
      <c r="E154" s="517"/>
    </row>
  </sheetData>
  <mergeCells count="2">
    <mergeCell ref="B6:C6"/>
    <mergeCell ref="B5:C5"/>
  </mergeCell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2007-05-22T12:14:41Z</cp:lastPrinted>
  <dcterms:created xsi:type="dcterms:W3CDTF">2000-06-29T12:02:40Z</dcterms:created>
  <dcterms:modified xsi:type="dcterms:W3CDTF">2007-05-22T12:20:17Z</dcterms:modified>
  <cp:category/>
  <cp:version/>
  <cp:contentType/>
  <cp:contentStatus/>
</cp:coreProperties>
</file>