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7560" tabRatio="93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<sst xmlns="http://schemas.openxmlformats.org/spreadsheetml/2006/main" count="1069" uniqueCount="881">
  <si>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</si>
  <si>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</si>
  <si>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</si>
  <si>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</si>
  <si>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</si>
  <si>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</si>
  <si>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</si>
  <si>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</si>
  <si>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</si>
  <si>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</si>
  <si>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</si>
  <si>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</si>
  <si>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</si>
  <si>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</si>
  <si>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</si>
  <si>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</si>
  <si>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</si>
  <si>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</si>
  <si>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</si>
  <si>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</si>
  <si>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</si>
  <si>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</si>
  <si>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</si>
  <si>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</si>
  <si>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</si>
  <si>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</si>
  <si>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</si>
  <si>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</si>
  <si>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</si>
  <si>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</si>
  <si>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</si>
  <si>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</si>
  <si>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</si>
  <si>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</si>
  <si>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</si>
  <si>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</si>
  <si>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</si>
  <si>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</si>
  <si>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</si>
  <si>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</si>
  <si>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</si>
  <si>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</si>
  <si>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</si>
  <si>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</si>
  <si>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</si>
  <si>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</si>
  <si>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</si>
  <si>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</si>
  <si>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</si>
  <si>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</si>
  <si>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</si>
  <si>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</si>
  <si>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</si>
  <si>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</si>
  <si>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</si>
  <si>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</si>
  <si>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</si>
  <si>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</si>
  <si>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</si>
  <si>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</si>
  <si>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</si>
  <si>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</si>
  <si>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</si>
  <si>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</si>
  <si>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</si>
  <si>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</si>
  <si>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</si>
  <si>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</si>
  <si>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</si>
  <si>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</si>
  <si>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</si>
  <si>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</si>
  <si>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</si>
  <si>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</si>
  <si>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</si>
  <si>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</si>
  <si>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</si>
  <si>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</si>
  <si>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</si>
  <si>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</si>
  <si>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</si>
  <si>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</si>
  <si>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</si>
  <si>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</si>
  <si>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</si>
  <si>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</si>
  <si>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</si>
  <si>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</si>
  <si>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</si>
  <si>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</si>
  <si>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</si>
  <si>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</si>
  <si>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</si>
  <si>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</si>
  <si>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</si>
  <si>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</si>
  <si>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</si>
  <si>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</si>
  <si>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</si>
  <si>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</si>
  <si>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</si>
  <si>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</si>
  <si>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</si>
  <si>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</si>
  <si>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</si>
  <si>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</si>
  <si>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</si>
  <si>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</si>
  <si>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</si>
  <si>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</si>
  <si>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</si>
  <si>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</si>
  <si>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</si>
  <si>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</si>
  <si>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</si>
  <si>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</si>
  <si>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</si>
  <si>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</si>
  <si>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</si>
  <si>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</si>
  <si>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</si>
  <si>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</si>
  <si>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</si>
  <si>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</si>
  <si>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</si>
  <si>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</si>
  <si>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</si>
  <si>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</si>
  <si>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</si>
  <si>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</si>
  <si>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</si>
  <si>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</si>
  <si>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</si>
  <si>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</si>
  <si>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</si>
  <si>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</si>
  <si>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</si>
  <si>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</si>
  <si>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</si>
  <si>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</si>
  <si>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</si>
  <si>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</si>
  <si>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</si>
  <si>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</si>
  <si>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</si>
  <si>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</si>
  <si>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</si>
  <si>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</si>
  <si>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</si>
  <si>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</si>
  <si>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</si>
  <si>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</si>
  <si>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</si>
  <si>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</si>
  <si>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</si>
  <si>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</si>
  <si>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</si>
  <si>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</si>
  <si>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</si>
  <si>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</si>
  <si>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</si>
  <si>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</si>
  <si>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</si>
  <si>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</si>
  <si>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</si>
  <si>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</si>
  <si>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</si>
  <si>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</si>
  <si>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</si>
  <si>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</si>
  <si>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</si>
  <si>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</si>
  <si>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</si>
  <si>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</si>
  <si>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</si>
  <si>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</si>
  <si>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</si>
  <si>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</si>
  <si>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</si>
  <si>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</si>
  <si>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</si>
  <si>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</si>
  <si>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</si>
  <si>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</si>
  <si>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</si>
  <si>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</si>
  <si>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</si>
  <si>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</si>
  <si>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</si>
  <si>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</si>
  <si>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</si>
  <si>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</si>
  <si>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</si>
  <si>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</si>
  <si>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</si>
  <si>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</si>
  <si>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</si>
  <si>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</si>
  <si>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</si>
  <si>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</si>
  <si>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</si>
  <si>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</si>
  <si>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</si>
  <si>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</si>
  <si>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</si>
  <si>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</si>
  <si>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</si>
  <si>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</si>
  <si>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</si>
  <si>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</si>
  <si>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</si>
  <si>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</si>
  <si>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</si>
  <si>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</si>
  <si>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</si>
  <si>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</si>
  <si>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</si>
  <si>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</si>
  <si>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</si>
  <si>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</si>
  <si>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</si>
  <si>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</si>
  <si>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</si>
  <si>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</si>
  <si>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</si>
  <si>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</si>
  <si>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</si>
  <si>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</si>
  <si>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</si>
  <si>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</si>
  <si>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</si>
  <si>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</si>
  <si>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</si>
  <si>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</si>
  <si>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</si>
  <si>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</si>
  <si>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</si>
  <si>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</si>
  <si>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</si>
  <si>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</si>
  <si>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</si>
  <si>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</si>
  <si>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</si>
  <si>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</si>
  <si>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</si>
  <si>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</si>
  <si>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</si>
  <si>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</si>
  <si>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</si>
  <si>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</si>
  <si>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</si>
  <si>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</si>
  <si>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</si>
  <si>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</si>
  <si>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</si>
  <si>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</si>
  <si>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</si>
  <si>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</si>
  <si>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</si>
  <si>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</si>
  <si>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</si>
  <si>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</si>
  <si>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</si>
  <si>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</si>
  <si>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</si>
  <si>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</si>
  <si>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</si>
  <si>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</si>
  <si>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</si>
  <si>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</si>
  <si>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</si>
  <si>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</si>
  <si>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</si>
  <si>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</si>
  <si>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</si>
  <si>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</si>
  <si>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</si>
  <si>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</si>
  <si>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</si>
  <si>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</si>
  <si>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</si>
  <si>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</si>
  <si>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</si>
  <si>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</si>
  <si>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</si>
  <si>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</si>
  <si>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</si>
  <si>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</si>
  <si>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</si>
  <si>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</si>
  <si>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</si>
  <si>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</si>
  <si>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</si>
  <si>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</si>
  <si>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</si>
  <si>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</si>
  <si>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</si>
  <si>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</si>
  <si>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</si>
  <si>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</si>
  <si>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</si>
  <si>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</si>
  <si>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</si>
  <si>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</si>
  <si>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</si>
  <si>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</si>
  <si>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</si>
  <si>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</si>
  <si>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</si>
  <si>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</si>
  <si>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</si>
  <si>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</si>
  <si>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</si>
  <si>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</si>
  <si>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</si>
  <si>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</si>
  <si>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</si>
  <si>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</si>
  <si>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</si>
  <si>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</si>
  <si>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</si>
  <si>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</si>
  <si>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</si>
  <si>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</si>
  <si>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</si>
  <si>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</si>
  <si>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</si>
  <si>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</si>
  <si>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</si>
  <si>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</si>
  <si>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</si>
  <si>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</si>
  <si>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</si>
  <si>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</si>
  <si>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</si>
  <si>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</si>
  <si>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</si>
  <si>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</si>
  <si>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</si>
  <si>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</si>
  <si>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</si>
  <si>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</si>
  <si>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</si>
  <si>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</si>
  <si>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</si>
  <si>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</si>
  <si>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</si>
  <si>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</si>
  <si>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</si>
  <si>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</si>
  <si>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</si>
  <si>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</si>
  <si>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</si>
  <si>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</si>
  <si>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</si>
  <si>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</si>
  <si>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</si>
  <si>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</si>
  <si>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</si>
  <si>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</si>
  <si>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</si>
  <si>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</si>
  <si>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</si>
  <si>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</si>
  <si>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</si>
  <si>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</si>
  <si>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</si>
  <si>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</si>
  <si>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</si>
  <si>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</si>
  <si>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</si>
  <si>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</si>
  <si>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</si>
  <si>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</si>
  <si>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</si>
  <si>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</si>
  <si>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</si>
  <si>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</si>
  <si>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</si>
  <si>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</si>
  <si>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</si>
  <si>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</si>
  <si>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</si>
  <si>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</si>
  <si>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</si>
  <si>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</si>
  <si>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</si>
  <si>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</si>
  <si>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</si>
  <si>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</si>
  <si>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</si>
  <si>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</si>
  <si>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</si>
  <si>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</si>
  <si>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</si>
  <si>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</si>
  <si>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</si>
  <si>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</si>
  <si>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</si>
  <si>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</si>
  <si>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</si>
  <si>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</si>
  <si>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</si>
  <si>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</si>
  <si>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</si>
  <si>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</si>
  <si>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</si>
  <si>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</si>
  <si>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</si>
  <si>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</si>
  <si>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</si>
  <si>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</si>
  <si>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</si>
  <si>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</si>
  <si>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</si>
  <si>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</si>
  <si>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</si>
  <si>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</si>
  <si>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</si>
  <si>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</si>
  <si>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</si>
  <si>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</si>
  <si>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</si>
  <si>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</si>
  <si>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</si>
  <si>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</si>
  <si>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</si>
  <si>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</si>
  <si>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</si>
  <si>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</si>
  <si>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</si>
  <si>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</si>
  <si>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</si>
  <si>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</si>
  <si>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</si>
  <si>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</si>
  <si>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</si>
  <si>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</si>
  <si>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</si>
  <si>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</si>
  <si>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</si>
  <si>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</si>
  <si>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</si>
  <si>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</si>
  <si>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</si>
  <si>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</si>
  <si>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</si>
  <si>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</si>
  <si>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</si>
  <si>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</si>
  <si>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</si>
  <si>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</si>
  <si>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</si>
  <si>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</si>
  <si>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</si>
  <si>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</si>
  <si>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</si>
  <si>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</si>
  <si>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</si>
  <si>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</si>
  <si>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</si>
  <si>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</si>
  <si>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</si>
  <si>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</si>
  <si>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</si>
  <si>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</si>
  <si>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</si>
  <si>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</si>
  <si>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</si>
  <si>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</si>
  <si>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</si>
  <si>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</si>
  <si>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</si>
  <si>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</si>
  <si>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</si>
  <si>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</si>
  <si>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</si>
  <si>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</si>
  <si>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</si>
  <si>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</si>
  <si>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</si>
  <si>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</si>
  <si>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</si>
  <si>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</si>
  <si>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</si>
  <si>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</si>
  <si>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</si>
  <si>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</si>
  <si>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</si>
  <si>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</si>
  <si>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</si>
  <si>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</si>
  <si>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</si>
  <si>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</si>
  <si>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</si>
  <si>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</si>
  <si>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</si>
  <si>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</si>
  <si>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</si>
  <si>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</si>
  <si>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</si>
  <si>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</si>
  <si>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</si>
  <si>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</si>
  <si>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</si>
  <si>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</si>
  <si>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</si>
  <si>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</si>
  <si>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</si>
  <si>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</si>
  <si>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</si>
  <si>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</si>
  <si>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</si>
  <si>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</si>
  <si>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</si>
  <si>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</si>
  <si>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</si>
  <si>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</si>
  <si>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</si>
  <si>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</si>
  <si>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</si>
  <si>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</si>
  <si>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</si>
  <si>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</si>
  <si>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</si>
  <si>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</si>
  <si>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</si>
  <si>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</si>
  <si>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</si>
  <si>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</si>
  <si>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</si>
  <si>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</si>
  <si>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</si>
  <si>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</si>
  <si>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</si>
  <si>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</si>
  <si>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</si>
  <si>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</si>
  <si>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</si>
  <si>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</si>
  <si>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</si>
  <si>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</si>
  <si>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</si>
  <si>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</si>
  <si>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</si>
  <si>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</si>
  <si>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</si>
  <si>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</si>
  <si>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</si>
  <si>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</si>
  <si>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</si>
  <si>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</si>
  <si>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</si>
  <si>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</si>
  <si>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</si>
  <si>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</si>
  <si>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</si>
  <si>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</si>
  <si>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</si>
  <si>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</si>
  <si>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</si>
  <si>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</si>
  <si>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</si>
  <si>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</si>
  <si>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</si>
  <si>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</si>
  <si>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</si>
  <si>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</si>
  <si>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</si>
  <si>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</si>
  <si>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</si>
  <si>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</si>
  <si>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</si>
  <si>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</si>
  <si>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</si>
  <si>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</si>
  <si>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</si>
  <si>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</si>
  <si>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</si>
  <si>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</si>
  <si>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</si>
  <si>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</si>
  <si>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</si>
  <si>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</si>
  <si>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</si>
  <si>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</si>
  <si>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</si>
  <si>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</si>
  <si>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</si>
  <si>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</si>
  <si>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</si>
  <si>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</si>
  <si>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</si>
  <si>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</si>
  <si>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</si>
  <si>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</si>
  <si>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</si>
  <si>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</si>
  <si>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</si>
  <si>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</si>
  <si>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</si>
  <si>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</si>
  <si>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</si>
  <si>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</si>
  <si>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</si>
  <si>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</si>
  <si>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</si>
  <si>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</si>
  <si>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</si>
  <si>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</si>
  <si>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</si>
  <si>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</si>
  <si>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</si>
  <si>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</si>
  <si>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</si>
  <si>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</si>
  <si>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</si>
  <si>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</si>
  <si>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</si>
  <si>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</si>
  <si>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</si>
  <si>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</si>
  <si>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</si>
  <si>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</si>
  <si>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</si>
  <si>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</si>
  <si>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</si>
  <si>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</si>
  <si>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</si>
  <si>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</si>
  <si>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</si>
  <si>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</si>
  <si>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</si>
  <si>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</si>
  <si>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</si>
  <si>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</si>
  <si>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</si>
  <si>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</si>
  <si>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</si>
  <si>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</si>
  <si>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</si>
  <si>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</si>
  <si>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</si>
  <si>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</si>
  <si>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</si>
  <si>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</si>
  <si>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</si>
  <si>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</si>
  <si>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</si>
  <si>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</si>
  <si>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</si>
  <si>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</si>
  <si>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</si>
  <si>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</si>
  <si>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</si>
  <si>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</si>
  <si>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</si>
  <si>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</si>
  <si>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</si>
  <si>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</si>
  <si>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</si>
  <si>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</si>
  <si>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</si>
  <si>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</si>
  <si>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</si>
  <si>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</si>
  <si>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</si>
  <si>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</si>
  <si>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</si>
  <si>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</si>
  <si>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</si>
  <si>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</si>
  <si>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</si>
  <si>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</si>
  <si>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</si>
  <si>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</si>
  <si>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</si>
  <si>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</si>
  <si>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</si>
  <si>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</si>
  <si>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</si>
  <si>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</si>
  <si>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</si>
  <si>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</si>
  <si>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</si>
  <si>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</si>
  <si>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</si>
  <si>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</si>
  <si>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</si>
  <si>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</si>
  <si>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</si>
  <si>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</si>
  <si>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</si>
  <si>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</si>
  <si>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</si>
  <si>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</si>
  <si>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</si>
  <si>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</si>
  <si>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</si>
  <si>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</si>
  <si>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</si>
  <si>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</si>
  <si>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</si>
  <si>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</si>
  <si>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</si>
  <si>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</si>
  <si>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</si>
  <si>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</si>
  <si>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</si>
  <si>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</si>
  <si>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</si>
  <si>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</si>
  <si>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</si>
  <si>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</si>
  <si>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</si>
  <si>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</si>
  <si>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</si>
  <si>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</si>
  <si>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</si>
  <si>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</si>
  <si>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</si>
  <si>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</si>
  <si>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</si>
  <si>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</si>
  <si>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</si>
  <si>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</si>
  <si>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</si>
  <si>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</si>
  <si>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</si>
  <si>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</si>
  <si>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</si>
  <si>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</si>
  <si>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</si>
  <si>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</si>
  <si>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</si>
  <si>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</si>
  <si>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</si>
  <si>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</si>
  <si>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</si>
  <si>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</si>
  <si>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</si>
  <si>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</si>
  <si>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</si>
  <si>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</si>
  <si>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</si>
  <si>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</si>
  <si>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</si>
  <si>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</si>
  <si>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</si>
  <si>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</si>
  <si>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</si>
  <si>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</si>
  <si>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</si>
  <si>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</si>
  <si>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</si>
  <si>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</si>
  <si>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</si>
  <si>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</si>
  <si>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</si>
  <si>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</si>
  <si>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</si>
  <si>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</si>
  <si>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</si>
  <si>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</si>
  <si>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</si>
  <si>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</si>
  <si>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</si>
  <si>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</si>
  <si>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</si>
  <si>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</si>
  <si>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</si>
  <si>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</si>
  <si>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</si>
  <si>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</si>
  <si>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</si>
  <si>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</si>
  <si>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</si>
  <si>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</si>
  <si>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</si>
  <si>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</si>
  <si>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</si>
  <si>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</si>
  <si>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</si>
  <si>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</si>
  <si>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</si>
  <si>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</si>
  <si>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</si>
  <si>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</si>
  <si>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</si>
  <si>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</si>
  <si>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</si>
  <si>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</si>
  <si>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</si>
  <si>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</si>
  <si>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</si>
  <si>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</si>
  <si>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</si>
  <si>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</si>
  <si>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</si>
  <si>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</si>
  <si>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</si>
  <si>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</si>
  <si>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</si>
  <si>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</si>
  <si>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</si>
  <si>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</si>
  <si>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</si>
  <si>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</si>
  <si>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</si>
  <si>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</si>
  <si>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</si>
  <si>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</si>
  <si>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</si>
  <si>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</si>
  <si>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</si>
  <si>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</si>
  <si>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</si>
  <si>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</si>
  <si>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</si>
  <si>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</si>
  <si>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</si>
  <si>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</si>
  <si>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</si>
  <si>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</si>
  <si>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</si>
  <si>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</si>
  <si>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</si>
  <si>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</si>
  <si>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</si>
  <si>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</si>
  <si>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</si>
  <si>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</si>
  <si>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</si>
  <si>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</si>
  <si>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</si>
  <si>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</si>
  <si>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</si>
  <si>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</si>
  <si>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</si>
  <si>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</si>
  <si>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</si>
  <si>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</si>
  <si>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</si>
  <si>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</si>
  <si>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</si>
  <si>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</si>
  <si>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</si>
  <si>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</si>
  <si>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</si>
  <si>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</si>
  <si>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</si>
  <si>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</si>
  <si>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</si>
  <si>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</si>
  <si>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</si>
  <si>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</si>
  <si>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</si>
  <si>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</si>
  <si>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ХД"ДУНАВ"АД - гр.Враца</t>
  </si>
  <si>
    <t>КОНСОЛИДИРАН</t>
  </si>
  <si>
    <t>РГ-05-0086</t>
  </si>
  <si>
    <t>П.Кръстев</t>
  </si>
  <si>
    <t>Ръководител: П.Кръстев</t>
  </si>
  <si>
    <t xml:space="preserve"> Ръководител: П.Кръстев</t>
  </si>
  <si>
    <t>1. "Агротехчаст"АД -гр.Оряхово</t>
  </si>
  <si>
    <t>2."Телб Инвест"АД -гр.Враца</t>
  </si>
  <si>
    <t>3."ЗММ Враца"АД -гр.Враца</t>
  </si>
  <si>
    <t>4."Враца Стил"АД -гр.Враца</t>
  </si>
  <si>
    <t>5." Дружество по заетост" ООД -гр.Враца</t>
  </si>
  <si>
    <t>31.12.2015 г.</t>
  </si>
  <si>
    <t>К.Лазарова</t>
  </si>
  <si>
    <t>Съставител: К.Лазарова</t>
  </si>
  <si>
    <t xml:space="preserve">                                    Съставител: К.Лазарова                     </t>
  </si>
  <si>
    <t>Съставител:К.Лазарова</t>
  </si>
  <si>
    <t>Дата на съставяне: 31.03.2016 г.</t>
  </si>
  <si>
    <t>31.03.2016 г.</t>
  </si>
  <si>
    <t xml:space="preserve">Дата на съставяне:31.03.2016 г.                             </t>
  </si>
  <si>
    <t xml:space="preserve">Дата  на съставяне: 31.03.2016 г.                                                                                                                   </t>
  </si>
  <si>
    <t>Дата на съставяне: 31.03.2016г.</t>
  </si>
  <si>
    <r>
      <t>Дата на съставяне: 31</t>
    </r>
    <r>
      <rPr>
        <sz val="10"/>
        <rFont val="Times New Roman"/>
        <family val="1"/>
      </rPr>
      <t>.03.2016 г.</t>
    </r>
  </si>
  <si>
    <t xml:space="preserve">Дата на съставяне: 31.03.2016 г.                        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</si>
</sst>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d/m/yyyy&quot; &quot;&quot;г.&quot;;@"/>
    <numFmt numFmtId="191" formatCode="dd/mm/yyyy&quot; &quot;&quot;г.&quot;;@"/>
  </numFmts>
  <fonts count="5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2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1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0" fontId="9" fillId="0" borderId="0" xfId="66" applyFont="1" applyAlignment="1" applyProtection="1">
      <alignment horizontal="right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0" fontId="11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Continuous" wrapText="1"/>
      <protection locked="0"/>
    </xf>
    <xf numFmtId="0" fontId="10" fillId="0" borderId="0" xfId="66" applyFont="1" applyAlignment="1">
      <alignment horizontal="centerContinuous" wrapText="1"/>
      <protection/>
    </xf>
    <xf numFmtId="191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Continuous" vertical="center" wrapText="1"/>
      <protection/>
    </xf>
    <xf numFmtId="0" fontId="10" fillId="0" borderId="11" xfId="61" applyFont="1" applyBorder="1" applyAlignment="1" applyProtection="1">
      <alignment horizontal="centerContinuous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Continuous" vertical="center" wrapText="1"/>
      <protection/>
    </xf>
    <xf numFmtId="0" fontId="10" fillId="0" borderId="24" xfId="61" applyFont="1" applyBorder="1" applyAlignment="1" applyProtection="1">
      <alignment horizontal="centerContinuous" vertical="center" wrapText="1"/>
      <protection/>
    </xf>
    <xf numFmtId="0" fontId="10" fillId="0" borderId="23" xfId="61" applyFont="1" applyBorder="1" applyAlignment="1" applyProtection="1">
      <alignment horizontal="centerContinuous" vertical="center" wrapText="1"/>
      <protection/>
    </xf>
    <xf numFmtId="0" fontId="10" fillId="0" borderId="25" xfId="61" applyFont="1" applyBorder="1" applyAlignment="1" applyProtection="1">
      <alignment horizontal="centerContinuous" vertical="center" wrapText="1"/>
      <protection/>
    </xf>
    <xf numFmtId="49" fontId="10" fillId="0" borderId="13" xfId="61" applyNumberFormat="1" applyFont="1" applyBorder="1" applyAlignment="1" applyProtection="1">
      <alignment horizontal="centerContinuous" vertical="center" wrapText="1"/>
      <protection/>
    </xf>
    <xf numFmtId="49" fontId="10" fillId="0" borderId="11" xfId="61" applyNumberFormat="1" applyFont="1" applyBorder="1" applyAlignment="1" applyProtection="1">
      <alignment horizontal="centerContinuous" vertical="center" wrapText="1"/>
      <protection/>
    </xf>
    <xf numFmtId="0" fontId="11" fillId="0" borderId="0" xfId="61" applyFont="1" applyAlignment="1" applyProtection="1">
      <alignment horizontal="centerContinuous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191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Continuous" vertical="center" wrapText="1"/>
      <protection/>
    </xf>
    <xf numFmtId="191" fontId="10" fillId="0" borderId="0" xfId="61" applyNumberFormat="1" applyFont="1" applyBorder="1" applyAlignment="1" applyProtection="1">
      <alignment horizontal="centerContinuous" vertical="justify" wrapText="1"/>
      <protection/>
    </xf>
    <xf numFmtId="191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1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Continuous" vertical="center" wrapText="1"/>
      <protection locked="0"/>
    </xf>
    <xf numFmtId="49" fontId="10" fillId="0" borderId="0" xfId="59" applyNumberFormat="1" applyFont="1" applyAlignment="1" applyProtection="1">
      <alignment horizontal="centerContinuous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1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B3" sqref="B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5"/>
      <c r="C3" s="575"/>
      <c r="D3" s="575"/>
      <c r="E3" s="462" t="s">
        <v>858</v>
      </c>
      <c r="F3" s="217" t="s">
        <v>3</v>
      </c>
      <c r="G3" s="172"/>
      <c r="H3" s="461">
        <v>106042644</v>
      </c>
    </row>
    <row r="4" spans="1:8" ht="28.5">
      <c r="A4" s="150" t="s">
        <v>4</v>
      </c>
      <c r="B4" s="579"/>
      <c r="C4" s="579"/>
      <c r="D4" s="579"/>
      <c r="E4" s="504" t="s">
        <v>859</v>
      </c>
      <c r="F4" s="576" t="s">
        <v>5</v>
      </c>
      <c r="G4" s="577"/>
      <c r="H4" s="461" t="s">
        <v>860</v>
      </c>
    </row>
    <row r="5" spans="1:8" ht="15">
      <c r="A5" s="150" t="s">
        <v>6</v>
      </c>
      <c r="B5" s="575"/>
      <c r="C5" s="575"/>
      <c r="D5" s="575"/>
      <c r="E5" s="505" t="s">
        <v>869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6" t="s">
        <v>17</v>
      </c>
      <c r="B9" s="229"/>
      <c r="C9" s="230"/>
      <c r="D9" s="231"/>
      <c r="E9" s="444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22</v>
      </c>
      <c r="D11" s="151">
        <v>22</v>
      </c>
      <c r="E11" s="237" t="s">
        <v>23</v>
      </c>
      <c r="F11" s="242" t="s">
        <v>24</v>
      </c>
      <c r="G11" s="152">
        <v>215</v>
      </c>
      <c r="H11" s="152">
        <v>215</v>
      </c>
    </row>
    <row r="12" spans="1:8" ht="15">
      <c r="A12" s="235" t="s">
        <v>25</v>
      </c>
      <c r="B12" s="241" t="s">
        <v>26</v>
      </c>
      <c r="C12" s="151">
        <v>135</v>
      </c>
      <c r="D12" s="151">
        <v>146</v>
      </c>
      <c r="E12" s="237" t="s">
        <v>27</v>
      </c>
      <c r="F12" s="242" t="s">
        <v>28</v>
      </c>
      <c r="G12" s="153">
        <v>215</v>
      </c>
      <c r="H12" s="153">
        <v>215</v>
      </c>
    </row>
    <row r="13" spans="1:8" ht="15">
      <c r="A13" s="235" t="s">
        <v>29</v>
      </c>
      <c r="B13" s="241" t="s">
        <v>30</v>
      </c>
      <c r="C13" s="151">
        <v>0</v>
      </c>
      <c r="D13" s="151">
        <v>0</v>
      </c>
      <c r="E13" s="237" t="s">
        <v>31</v>
      </c>
      <c r="F13" s="242" t="s">
        <v>32</v>
      </c>
      <c r="G13" s="153">
        <v>0</v>
      </c>
      <c r="H13" s="153">
        <v>0</v>
      </c>
    </row>
    <row r="14" spans="1:8" ht="15">
      <c r="A14" s="235" t="s">
        <v>33</v>
      </c>
      <c r="B14" s="241" t="s">
        <v>34</v>
      </c>
      <c r="C14" s="151">
        <v>5</v>
      </c>
      <c r="D14" s="151">
        <v>5</v>
      </c>
      <c r="E14" s="243" t="s">
        <v>35</v>
      </c>
      <c r="F14" s="242" t="s">
        <v>36</v>
      </c>
      <c r="G14" s="316">
        <v>0</v>
      </c>
      <c r="H14" s="316">
        <v>0</v>
      </c>
    </row>
    <row r="15" spans="1:8" ht="15">
      <c r="A15" s="235" t="s">
        <v>37</v>
      </c>
      <c r="B15" s="241" t="s">
        <v>38</v>
      </c>
      <c r="C15" s="151">
        <v>0</v>
      </c>
      <c r="D15" s="151">
        <v>0</v>
      </c>
      <c r="E15" s="243" t="s">
        <v>39</v>
      </c>
      <c r="F15" s="242" t="s">
        <v>40</v>
      </c>
      <c r="G15" s="316">
        <v>0</v>
      </c>
      <c r="H15" s="316">
        <v>0</v>
      </c>
    </row>
    <row r="16" spans="1:8" ht="15">
      <c r="A16" s="235" t="s">
        <v>41</v>
      </c>
      <c r="B16" s="244" t="s">
        <v>42</v>
      </c>
      <c r="C16" s="151">
        <v>0</v>
      </c>
      <c r="D16" s="151">
        <v>0</v>
      </c>
      <c r="E16" s="243" t="s">
        <v>43</v>
      </c>
      <c r="F16" s="242" t="s">
        <v>44</v>
      </c>
      <c r="G16" s="316">
        <v>0</v>
      </c>
      <c r="H16" s="316">
        <v>0</v>
      </c>
    </row>
    <row r="17" spans="1:18" ht="25.5">
      <c r="A17" s="235" t="s">
        <v>45</v>
      </c>
      <c r="B17" s="241" t="s">
        <v>46</v>
      </c>
      <c r="C17" s="151">
        <v>0</v>
      </c>
      <c r="D17" s="151">
        <v>0</v>
      </c>
      <c r="E17" s="243" t="s">
        <v>47</v>
      </c>
      <c r="F17" s="245" t="s">
        <v>48</v>
      </c>
      <c r="G17" s="154">
        <f>G11+G14+G15+G16</f>
        <v>215</v>
      </c>
      <c r="H17" s="154">
        <f>H11+H14+H15+H16</f>
        <v>215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109</v>
      </c>
      <c r="D18" s="151">
        <v>0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271</v>
      </c>
      <c r="D19" s="155">
        <f>SUM(D11:D18)</f>
        <v>173</v>
      </c>
      <c r="E19" s="237" t="s">
        <v>54</v>
      </c>
      <c r="F19" s="242" t="s">
        <v>55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>
        <v>0</v>
      </c>
      <c r="D20" s="151">
        <v>0</v>
      </c>
      <c r="E20" s="237" t="s">
        <v>58</v>
      </c>
      <c r="F20" s="242" t="s">
        <v>59</v>
      </c>
      <c r="G20" s="158">
        <v>40</v>
      </c>
      <c r="H20" s="158">
        <v>40</v>
      </c>
    </row>
    <row r="21" spans="1:18" ht="15">
      <c r="A21" s="235" t="s">
        <v>60</v>
      </c>
      <c r="B21" s="250" t="s">
        <v>61</v>
      </c>
      <c r="C21" s="151">
        <v>0</v>
      </c>
      <c r="D21" s="151">
        <v>0</v>
      </c>
      <c r="E21" s="251" t="s">
        <v>62</v>
      </c>
      <c r="F21" s="242" t="s">
        <v>63</v>
      </c>
      <c r="G21" s="156">
        <f>SUM(G22:G24)</f>
        <v>493</v>
      </c>
      <c r="H21" s="156">
        <f>SUM(H22:H24)</f>
        <v>493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30</v>
      </c>
      <c r="H22" s="152">
        <v>30</v>
      </c>
    </row>
    <row r="23" spans="1:13" ht="15">
      <c r="A23" s="235" t="s">
        <v>67</v>
      </c>
      <c r="B23" s="241" t="s">
        <v>68</v>
      </c>
      <c r="C23" s="151">
        <v>0</v>
      </c>
      <c r="D23" s="151">
        <v>0</v>
      </c>
      <c r="E23" s="253" t="s">
        <v>69</v>
      </c>
      <c r="F23" s="242" t="s">
        <v>70</v>
      </c>
      <c r="G23" s="152">
        <v>0</v>
      </c>
      <c r="H23" s="152">
        <v>0</v>
      </c>
      <c r="M23" s="157"/>
    </row>
    <row r="24" spans="1:8" ht="15">
      <c r="A24" s="235" t="s">
        <v>71</v>
      </c>
      <c r="B24" s="241" t="s">
        <v>72</v>
      </c>
      <c r="C24" s="151">
        <v>0</v>
      </c>
      <c r="D24" s="151">
        <v>0</v>
      </c>
      <c r="E24" s="237" t="s">
        <v>73</v>
      </c>
      <c r="F24" s="242" t="s">
        <v>74</v>
      </c>
      <c r="G24" s="152">
        <v>463</v>
      </c>
      <c r="H24" s="152">
        <v>463</v>
      </c>
    </row>
    <row r="25" spans="1:18" ht="15">
      <c r="A25" s="235" t="s">
        <v>75</v>
      </c>
      <c r="B25" s="241" t="s">
        <v>76</v>
      </c>
      <c r="C25" s="151">
        <v>0</v>
      </c>
      <c r="D25" s="151">
        <v>0</v>
      </c>
      <c r="E25" s="253" t="s">
        <v>77</v>
      </c>
      <c r="F25" s="245" t="s">
        <v>78</v>
      </c>
      <c r="G25" s="154">
        <f>G19+G20+G21</f>
        <v>533</v>
      </c>
      <c r="H25" s="154">
        <f>H19+H20+H21</f>
        <v>533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>
        <v>0</v>
      </c>
      <c r="D26" s="151">
        <v>0</v>
      </c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-14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>
        <v>0</v>
      </c>
      <c r="H28" s="152">
        <v>0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>
        <v>-14</v>
      </c>
      <c r="H29" s="316">
        <v>0</v>
      </c>
      <c r="M29" s="157"/>
    </row>
    <row r="30" spans="1:8" ht="15">
      <c r="A30" s="235" t="s">
        <v>91</v>
      </c>
      <c r="B30" s="241" t="s">
        <v>92</v>
      </c>
      <c r="C30" s="151">
        <v>0</v>
      </c>
      <c r="D30" s="151">
        <v>0</v>
      </c>
      <c r="E30" s="237" t="s">
        <v>93</v>
      </c>
      <c r="F30" s="242" t="s">
        <v>94</v>
      </c>
      <c r="G30" s="158">
        <v>0</v>
      </c>
      <c r="H30" s="158">
        <v>0</v>
      </c>
    </row>
    <row r="31" spans="1:13" ht="15">
      <c r="A31" s="235" t="s">
        <v>95</v>
      </c>
      <c r="B31" s="241" t="s">
        <v>96</v>
      </c>
      <c r="C31" s="317">
        <v>-11</v>
      </c>
      <c r="D31" s="317">
        <v>-11</v>
      </c>
      <c r="E31" s="253" t="s">
        <v>97</v>
      </c>
      <c r="F31" s="242" t="s">
        <v>98</v>
      </c>
      <c r="G31" s="152">
        <v>280</v>
      </c>
      <c r="H31" s="152">
        <v>1316</v>
      </c>
      <c r="M31" s="157"/>
    </row>
    <row r="32" spans="1:15" ht="15">
      <c r="A32" s="235" t="s">
        <v>99</v>
      </c>
      <c r="B32" s="250" t="s">
        <v>100</v>
      </c>
      <c r="C32" s="155">
        <f>C30+C31</f>
        <v>-11</v>
      </c>
      <c r="D32" s="155">
        <f>D30+D31</f>
        <v>-11</v>
      </c>
      <c r="E32" s="243" t="s">
        <v>101</v>
      </c>
      <c r="F32" s="242" t="s">
        <v>102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266</v>
      </c>
      <c r="H33" s="154">
        <f>H27+H31+H32</f>
        <v>1316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255</v>
      </c>
      <c r="D34" s="155">
        <f>SUM(D35:D38)</f>
        <v>255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>
        <v>0</v>
      </c>
      <c r="D36" s="151">
        <v>0</v>
      </c>
      <c r="E36" s="237" t="s">
        <v>112</v>
      </c>
      <c r="F36" s="261" t="s">
        <v>113</v>
      </c>
      <c r="G36" s="154">
        <f>G25+G17+G33</f>
        <v>1014</v>
      </c>
      <c r="H36" s="154">
        <f>H25+H17+H33</f>
        <v>2064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>
        <v>255</v>
      </c>
      <c r="D37" s="151">
        <v>255</v>
      </c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5" t="s">
        <v>120</v>
      </c>
      <c r="F39" s="261" t="s">
        <v>121</v>
      </c>
      <c r="G39" s="158">
        <v>267</v>
      </c>
      <c r="H39" s="158">
        <v>288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>
        <v>0</v>
      </c>
      <c r="D41" s="151">
        <v>0</v>
      </c>
      <c r="E41" s="445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>
        <v>0</v>
      </c>
      <c r="D42" s="160">
        <v>0</v>
      </c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>
        <v>0</v>
      </c>
      <c r="D43" s="151">
        <v>0</v>
      </c>
      <c r="E43" s="243" t="s">
        <v>132</v>
      </c>
      <c r="F43" s="242" t="s">
        <v>133</v>
      </c>
      <c r="G43" s="152">
        <v>0</v>
      </c>
      <c r="H43" s="152">
        <v>0</v>
      </c>
      <c r="M43" s="157"/>
    </row>
    <row r="44" spans="1:8" ht="15">
      <c r="A44" s="235" t="s">
        <v>134</v>
      </c>
      <c r="B44" s="264" t="s">
        <v>135</v>
      </c>
      <c r="C44" s="151">
        <v>0</v>
      </c>
      <c r="D44" s="151">
        <v>0</v>
      </c>
      <c r="E44" s="268" t="s">
        <v>136</v>
      </c>
      <c r="F44" s="242" t="s">
        <v>137</v>
      </c>
      <c r="G44" s="152">
        <v>0</v>
      </c>
      <c r="H44" s="152">
        <v>0</v>
      </c>
    </row>
    <row r="45" spans="1:15" ht="15">
      <c r="A45" s="235" t="s">
        <v>138</v>
      </c>
      <c r="B45" s="249" t="s">
        <v>139</v>
      </c>
      <c r="C45" s="155">
        <f>C34+C39+C44</f>
        <v>255</v>
      </c>
      <c r="D45" s="155">
        <f>D34+D39+D44</f>
        <v>255</v>
      </c>
      <c r="E45" s="251" t="s">
        <v>140</v>
      </c>
      <c r="F45" s="242" t="s">
        <v>141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>
        <v>0</v>
      </c>
      <c r="H46" s="152">
        <v>0</v>
      </c>
    </row>
    <row r="47" spans="1:13" ht="15">
      <c r="A47" s="235" t="s">
        <v>145</v>
      </c>
      <c r="B47" s="241" t="s">
        <v>146</v>
      </c>
      <c r="C47" s="151">
        <v>0</v>
      </c>
      <c r="D47" s="151">
        <v>0</v>
      </c>
      <c r="E47" s="251" t="s">
        <v>147</v>
      </c>
      <c r="F47" s="242" t="s">
        <v>148</v>
      </c>
      <c r="G47" s="152">
        <v>0</v>
      </c>
      <c r="H47" s="152">
        <v>0</v>
      </c>
      <c r="M47" s="157"/>
    </row>
    <row r="48" spans="1:8" ht="15">
      <c r="A48" s="235" t="s">
        <v>149</v>
      </c>
      <c r="B48" s="244" t="s">
        <v>150</v>
      </c>
      <c r="C48" s="151">
        <v>0</v>
      </c>
      <c r="D48" s="151">
        <v>0</v>
      </c>
      <c r="E48" s="237" t="s">
        <v>151</v>
      </c>
      <c r="F48" s="242" t="s">
        <v>152</v>
      </c>
      <c r="G48" s="152">
        <v>0</v>
      </c>
      <c r="H48" s="152">
        <v>0</v>
      </c>
    </row>
    <row r="49" spans="1:18" ht="15">
      <c r="A49" s="235" t="s">
        <v>153</v>
      </c>
      <c r="B49" s="241" t="s">
        <v>154</v>
      </c>
      <c r="C49" s="151">
        <v>0</v>
      </c>
      <c r="D49" s="151">
        <v>0</v>
      </c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>
        <v>2</v>
      </c>
      <c r="D50" s="151">
        <v>0</v>
      </c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2</v>
      </c>
      <c r="D51" s="155">
        <f>SUM(D47:D50)</f>
        <v>0</v>
      </c>
      <c r="E51" s="251" t="s">
        <v>159</v>
      </c>
      <c r="F51" s="245" t="s">
        <v>160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>
        <v>0</v>
      </c>
      <c r="H52" s="152">
        <v>0</v>
      </c>
    </row>
    <row r="53" spans="1:8" ht="15">
      <c r="A53" s="235" t="s">
        <v>163</v>
      </c>
      <c r="B53" s="249" t="s">
        <v>164</v>
      </c>
      <c r="C53" s="151">
        <v>0</v>
      </c>
      <c r="D53" s="151">
        <v>0</v>
      </c>
      <c r="E53" s="237" t="s">
        <v>165</v>
      </c>
      <c r="F53" s="245" t="s">
        <v>166</v>
      </c>
      <c r="G53" s="152">
        <v>0</v>
      </c>
      <c r="H53" s="152">
        <v>0</v>
      </c>
    </row>
    <row r="54" spans="1:8" ht="15">
      <c r="A54" s="235" t="s">
        <v>167</v>
      </c>
      <c r="B54" s="249" t="s">
        <v>168</v>
      </c>
      <c r="C54" s="151">
        <v>0</v>
      </c>
      <c r="D54" s="151">
        <v>0</v>
      </c>
      <c r="E54" s="237" t="s">
        <v>169</v>
      </c>
      <c r="F54" s="245" t="s">
        <v>170</v>
      </c>
      <c r="G54" s="152">
        <v>0</v>
      </c>
      <c r="H54" s="152">
        <v>0</v>
      </c>
    </row>
    <row r="55" spans="1:18" ht="25.5">
      <c r="A55" s="269" t="s">
        <v>171</v>
      </c>
      <c r="B55" s="270" t="s">
        <v>172</v>
      </c>
      <c r="C55" s="155">
        <f>C19+C20+C21+C27+C32+C45+C51+C53+C54</f>
        <v>517</v>
      </c>
      <c r="D55" s="155">
        <f>D19+D20+D21+D27+D32+D45+D51+D53+D54</f>
        <v>417</v>
      </c>
      <c r="E55" s="237" t="s">
        <v>173</v>
      </c>
      <c r="F55" s="261" t="s">
        <v>174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50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18</v>
      </c>
      <c r="D58" s="151">
        <v>19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0</v>
      </c>
      <c r="D59" s="151">
        <v>0</v>
      </c>
      <c r="E59" s="251" t="s">
        <v>182</v>
      </c>
      <c r="F59" s="242" t="s">
        <v>183</v>
      </c>
      <c r="G59" s="152">
        <v>0</v>
      </c>
      <c r="H59" s="152">
        <v>0</v>
      </c>
      <c r="M59" s="157"/>
    </row>
    <row r="60" spans="1:8" ht="15">
      <c r="A60" s="235" t="s">
        <v>184</v>
      </c>
      <c r="B60" s="241" t="s">
        <v>185</v>
      </c>
      <c r="C60" s="151">
        <v>28</v>
      </c>
      <c r="D60" s="151">
        <v>28</v>
      </c>
      <c r="E60" s="237" t="s">
        <v>186</v>
      </c>
      <c r="F60" s="242" t="s">
        <v>187</v>
      </c>
      <c r="G60" s="152">
        <v>0</v>
      </c>
      <c r="H60" s="152">
        <v>0</v>
      </c>
    </row>
    <row r="61" spans="1:18" ht="15">
      <c r="A61" s="235" t="s">
        <v>188</v>
      </c>
      <c r="B61" s="244" t="s">
        <v>189</v>
      </c>
      <c r="C61" s="151">
        <v>0</v>
      </c>
      <c r="D61" s="151">
        <v>0</v>
      </c>
      <c r="E61" s="243" t="s">
        <v>190</v>
      </c>
      <c r="F61" s="272" t="s">
        <v>191</v>
      </c>
      <c r="G61" s="154">
        <f>SUM(G62:G68)</f>
        <v>471</v>
      </c>
      <c r="H61" s="154">
        <f>SUM(H62:H68)</f>
        <v>550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>
        <v>0</v>
      </c>
      <c r="D62" s="151">
        <v>0</v>
      </c>
      <c r="E62" s="243" t="s">
        <v>194</v>
      </c>
      <c r="F62" s="242" t="s">
        <v>195</v>
      </c>
      <c r="G62" s="152">
        <v>420</v>
      </c>
      <c r="H62" s="152">
        <v>422</v>
      </c>
    </row>
    <row r="63" spans="1:13" ht="15">
      <c r="A63" s="235" t="s">
        <v>196</v>
      </c>
      <c r="B63" s="241" t="s">
        <v>197</v>
      </c>
      <c r="C63" s="151">
        <v>0</v>
      </c>
      <c r="D63" s="151">
        <v>0</v>
      </c>
      <c r="E63" s="237" t="s">
        <v>198</v>
      </c>
      <c r="F63" s="242" t="s">
        <v>199</v>
      </c>
      <c r="G63" s="152">
        <v>0</v>
      </c>
      <c r="H63" s="152">
        <v>0</v>
      </c>
      <c r="M63" s="157"/>
    </row>
    <row r="64" spans="1:15" ht="15">
      <c r="A64" s="235" t="s">
        <v>52</v>
      </c>
      <c r="B64" s="249" t="s">
        <v>200</v>
      </c>
      <c r="C64" s="155">
        <f>SUM(C58:C63)</f>
        <v>46</v>
      </c>
      <c r="D64" s="155">
        <f>SUM(D58:D63)</f>
        <v>47</v>
      </c>
      <c r="E64" s="237" t="s">
        <v>201</v>
      </c>
      <c r="F64" s="242" t="s">
        <v>202</v>
      </c>
      <c r="G64" s="152">
        <v>6</v>
      </c>
      <c r="H64" s="152">
        <v>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0</v>
      </c>
      <c r="H65" s="152">
        <v>5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9</v>
      </c>
      <c r="H66" s="152">
        <v>4</v>
      </c>
    </row>
    <row r="67" spans="1:8" ht="15">
      <c r="A67" s="235" t="s">
        <v>208</v>
      </c>
      <c r="B67" s="241" t="s">
        <v>209</v>
      </c>
      <c r="C67" s="151">
        <v>0</v>
      </c>
      <c r="D67" s="151">
        <v>1</v>
      </c>
      <c r="E67" s="237" t="s">
        <v>210</v>
      </c>
      <c r="F67" s="242" t="s">
        <v>211</v>
      </c>
      <c r="G67" s="152">
        <v>1</v>
      </c>
      <c r="H67" s="152">
        <v>0</v>
      </c>
    </row>
    <row r="68" spans="1:8" ht="15">
      <c r="A68" s="235" t="s">
        <v>212</v>
      </c>
      <c r="B68" s="241" t="s">
        <v>213</v>
      </c>
      <c r="C68" s="151">
        <v>64</v>
      </c>
      <c r="D68" s="151">
        <v>48</v>
      </c>
      <c r="E68" s="237" t="s">
        <v>214</v>
      </c>
      <c r="F68" s="242" t="s">
        <v>215</v>
      </c>
      <c r="G68" s="152">
        <v>35</v>
      </c>
      <c r="H68" s="152">
        <v>115</v>
      </c>
    </row>
    <row r="69" spans="1:8" ht="15">
      <c r="A69" s="235" t="s">
        <v>216</v>
      </c>
      <c r="B69" s="241" t="s">
        <v>217</v>
      </c>
      <c r="C69" s="151">
        <v>0</v>
      </c>
      <c r="D69" s="151">
        <v>0</v>
      </c>
      <c r="E69" s="251" t="s">
        <v>79</v>
      </c>
      <c r="F69" s="242" t="s">
        <v>218</v>
      </c>
      <c r="G69" s="152">
        <v>55</v>
      </c>
      <c r="H69" s="152">
        <v>18</v>
      </c>
    </row>
    <row r="70" spans="1:8" ht="15">
      <c r="A70" s="235" t="s">
        <v>219</v>
      </c>
      <c r="B70" s="241" t="s">
        <v>220</v>
      </c>
      <c r="C70" s="151">
        <v>0</v>
      </c>
      <c r="D70" s="151">
        <v>0</v>
      </c>
      <c r="E70" s="237" t="s">
        <v>221</v>
      </c>
      <c r="F70" s="242" t="s">
        <v>222</v>
      </c>
      <c r="G70" s="152">
        <v>0</v>
      </c>
      <c r="H70" s="152">
        <v>0</v>
      </c>
    </row>
    <row r="71" spans="1:18" ht="15">
      <c r="A71" s="235" t="s">
        <v>223</v>
      </c>
      <c r="B71" s="241" t="s">
        <v>224</v>
      </c>
      <c r="C71" s="151">
        <v>0</v>
      </c>
      <c r="D71" s="151">
        <v>5</v>
      </c>
      <c r="E71" s="253" t="s">
        <v>47</v>
      </c>
      <c r="F71" s="273" t="s">
        <v>225</v>
      </c>
      <c r="G71" s="161">
        <f>G59+G60+G61+G69+G70</f>
        <v>526</v>
      </c>
      <c r="H71" s="161">
        <f>H59+H60+H61+H69+H70</f>
        <v>568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0</v>
      </c>
      <c r="D72" s="151">
        <v>1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116</v>
      </c>
      <c r="D74" s="151">
        <v>130</v>
      </c>
      <c r="E74" s="237" t="s">
        <v>232</v>
      </c>
      <c r="F74" s="280" t="s">
        <v>233</v>
      </c>
      <c r="G74" s="152">
        <v>0</v>
      </c>
      <c r="H74" s="152">
        <v>0</v>
      </c>
    </row>
    <row r="75" spans="1:15" ht="15">
      <c r="A75" s="235" t="s">
        <v>77</v>
      </c>
      <c r="B75" s="249" t="s">
        <v>234</v>
      </c>
      <c r="C75" s="155">
        <f>SUM(C67:C74)</f>
        <v>180</v>
      </c>
      <c r="D75" s="155">
        <f>SUM(D67:D74)</f>
        <v>185</v>
      </c>
      <c r="E75" s="251" t="s">
        <v>161</v>
      </c>
      <c r="F75" s="245" t="s">
        <v>235</v>
      </c>
      <c r="G75" s="152">
        <v>13</v>
      </c>
      <c r="H75" s="152">
        <v>13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0</v>
      </c>
      <c r="H76" s="152">
        <v>0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>
        <v>0</v>
      </c>
      <c r="D79" s="151">
        <v>0</v>
      </c>
      <c r="E79" s="251" t="s">
        <v>243</v>
      </c>
      <c r="F79" s="261" t="s">
        <v>244</v>
      </c>
      <c r="G79" s="162">
        <f>G71+G74+G75+G76</f>
        <v>539</v>
      </c>
      <c r="H79" s="162">
        <f>H71+H74+H75+H76</f>
        <v>581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1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390</v>
      </c>
      <c r="D88" s="151">
        <v>9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>
        <v>685</v>
      </c>
      <c r="D90" s="151">
        <v>2273</v>
      </c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1076</v>
      </c>
      <c r="D91" s="155">
        <f>SUM(D87:D90)</f>
        <v>2283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>
        <v>1</v>
      </c>
      <c r="D92" s="151">
        <v>1</v>
      </c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1303</v>
      </c>
      <c r="D93" s="155">
        <f>D64+D75+D84+D91+D92</f>
        <v>2516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269</v>
      </c>
      <c r="B94" s="288" t="s">
        <v>270</v>
      </c>
      <c r="C94" s="164">
        <f>C93+C55</f>
        <v>1820</v>
      </c>
      <c r="D94" s="164">
        <f>D93+D55</f>
        <v>2933</v>
      </c>
      <c r="E94" s="449" t="s">
        <v>271</v>
      </c>
      <c r="F94" s="289" t="s">
        <v>272</v>
      </c>
      <c r="G94" s="165">
        <f>G36+G39+G55+G79</f>
        <v>1820</v>
      </c>
      <c r="H94" s="165">
        <f>H36+H39+H55+H79</f>
        <v>2933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874</v>
      </c>
      <c r="B98" s="432"/>
      <c r="C98" s="212" t="s">
        <v>386</v>
      </c>
      <c r="D98" s="212" t="s">
        <v>870</v>
      </c>
      <c r="E98" s="21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387</v>
      </c>
      <c r="D100" s="578" t="s">
        <v>861</v>
      </c>
      <c r="E100" s="57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2362204724409449" right="0.2362204724409449" top="0.1968503937007874" bottom="0" header="0.15748031496062992" footer="0.1574803149606299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5">
      <selection activeCell="D40" sqref="D40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275</v>
      </c>
      <c r="B1" s="463"/>
      <c r="C1" s="464"/>
      <c r="D1" s="465"/>
      <c r="E1" s="466"/>
      <c r="F1" s="466"/>
      <c r="G1" s="544"/>
      <c r="H1" s="544"/>
    </row>
    <row r="2" spans="1:8" ht="38.25">
      <c r="A2" s="467" t="s">
        <v>1</v>
      </c>
      <c r="B2" s="581" t="str">
        <f>'справка №1-БАЛАНС'!E3</f>
        <v>ХД"ДУНАВ"АД - гр.Враца</v>
      </c>
      <c r="C2" s="581"/>
      <c r="D2" s="581"/>
      <c r="E2" s="581"/>
      <c r="F2" s="546" t="s">
        <v>3</v>
      </c>
      <c r="G2" s="546"/>
      <c r="H2" s="526">
        <f>'справка №1-БАЛАНС'!H3</f>
        <v>106042644</v>
      </c>
    </row>
    <row r="3" spans="1:8" ht="24">
      <c r="A3" s="467" t="s">
        <v>276</v>
      </c>
      <c r="B3" s="581" t="str">
        <f>'справка №1-БАЛАНС'!E4</f>
        <v>КОНСОЛИДИРАН</v>
      </c>
      <c r="C3" s="581"/>
      <c r="D3" s="581"/>
      <c r="E3" s="581"/>
      <c r="F3" s="546" t="s">
        <v>5</v>
      </c>
      <c r="G3" s="527"/>
      <c r="H3" s="527" t="str">
        <f>'справка №1-БАЛАНС'!H4</f>
        <v>РГ-05-0086</v>
      </c>
    </row>
    <row r="4" spans="1:8" ht="17.25" customHeight="1">
      <c r="A4" s="467" t="s">
        <v>6</v>
      </c>
      <c r="B4" s="582" t="str">
        <f>'справка №1-БАЛАНС'!E5</f>
        <v>31.12.2015 г.</v>
      </c>
      <c r="C4" s="582"/>
      <c r="D4" s="582"/>
      <c r="E4" s="314"/>
      <c r="F4" s="466"/>
      <c r="G4" s="544"/>
      <c r="H4" s="547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8"/>
      <c r="H7" s="548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8"/>
      <c r="H8" s="548"/>
    </row>
    <row r="9" spans="1:8" ht="12">
      <c r="A9" s="298" t="s">
        <v>284</v>
      </c>
      <c r="B9" s="299" t="s">
        <v>285</v>
      </c>
      <c r="C9" s="46">
        <v>0</v>
      </c>
      <c r="D9" s="46">
        <v>2</v>
      </c>
      <c r="E9" s="298" t="s">
        <v>286</v>
      </c>
      <c r="F9" s="549" t="s">
        <v>287</v>
      </c>
      <c r="G9" s="550">
        <v>0</v>
      </c>
      <c r="H9" s="550">
        <v>0</v>
      </c>
    </row>
    <row r="10" spans="1:8" ht="12">
      <c r="A10" s="298" t="s">
        <v>288</v>
      </c>
      <c r="B10" s="299" t="s">
        <v>289</v>
      </c>
      <c r="C10" s="46">
        <v>85</v>
      </c>
      <c r="D10" s="46">
        <v>77</v>
      </c>
      <c r="E10" s="298" t="s">
        <v>290</v>
      </c>
      <c r="F10" s="549" t="s">
        <v>291</v>
      </c>
      <c r="G10" s="550">
        <v>1</v>
      </c>
      <c r="H10" s="550">
        <v>1</v>
      </c>
    </row>
    <row r="11" spans="1:8" ht="12">
      <c r="A11" s="298" t="s">
        <v>292</v>
      </c>
      <c r="B11" s="299" t="s">
        <v>293</v>
      </c>
      <c r="C11" s="46">
        <v>12</v>
      </c>
      <c r="D11" s="46">
        <v>11</v>
      </c>
      <c r="E11" s="300" t="s">
        <v>294</v>
      </c>
      <c r="F11" s="549" t="s">
        <v>295</v>
      </c>
      <c r="G11" s="550">
        <v>135</v>
      </c>
      <c r="H11" s="550">
        <v>136</v>
      </c>
    </row>
    <row r="12" spans="1:8" ht="12">
      <c r="A12" s="298" t="s">
        <v>296</v>
      </c>
      <c r="B12" s="299" t="s">
        <v>297</v>
      </c>
      <c r="C12" s="46">
        <v>126</v>
      </c>
      <c r="D12" s="46">
        <v>145</v>
      </c>
      <c r="E12" s="300" t="s">
        <v>79</v>
      </c>
      <c r="F12" s="549" t="s">
        <v>298</v>
      </c>
      <c r="G12" s="550">
        <v>364</v>
      </c>
      <c r="H12" s="550">
        <v>1141</v>
      </c>
    </row>
    <row r="13" spans="1:18" ht="12">
      <c r="A13" s="298" t="s">
        <v>299</v>
      </c>
      <c r="B13" s="299" t="s">
        <v>300</v>
      </c>
      <c r="C13" s="46">
        <v>24</v>
      </c>
      <c r="D13" s="46">
        <v>24</v>
      </c>
      <c r="E13" s="301" t="s">
        <v>52</v>
      </c>
      <c r="F13" s="551" t="s">
        <v>301</v>
      </c>
      <c r="G13" s="548">
        <f>SUM(G9:G12)</f>
        <v>500</v>
      </c>
      <c r="H13" s="548">
        <f>SUM(H9:H12)</f>
        <v>1278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302</v>
      </c>
      <c r="B14" s="299" t="s">
        <v>303</v>
      </c>
      <c r="C14" s="46">
        <v>2</v>
      </c>
      <c r="D14" s="46">
        <v>1</v>
      </c>
      <c r="E14" s="300"/>
      <c r="F14" s="552"/>
      <c r="G14" s="553"/>
      <c r="H14" s="553"/>
    </row>
    <row r="15" spans="1:8" ht="24">
      <c r="A15" s="298" t="s">
        <v>304</v>
      </c>
      <c r="B15" s="299" t="s">
        <v>305</v>
      </c>
      <c r="C15" s="47">
        <v>0</v>
      </c>
      <c r="D15" s="47">
        <v>0</v>
      </c>
      <c r="E15" s="296" t="s">
        <v>306</v>
      </c>
      <c r="F15" s="554" t="s">
        <v>307</v>
      </c>
      <c r="G15" s="550">
        <v>0</v>
      </c>
      <c r="H15" s="550">
        <v>0</v>
      </c>
    </row>
    <row r="16" spans="1:8" ht="12">
      <c r="A16" s="298" t="s">
        <v>308</v>
      </c>
      <c r="B16" s="299" t="s">
        <v>309</v>
      </c>
      <c r="C16" s="47">
        <v>2</v>
      </c>
      <c r="D16" s="47">
        <v>2</v>
      </c>
      <c r="E16" s="298" t="s">
        <v>310</v>
      </c>
      <c r="F16" s="552" t="s">
        <v>311</v>
      </c>
      <c r="G16" s="555">
        <v>0</v>
      </c>
      <c r="H16" s="555">
        <v>0</v>
      </c>
    </row>
    <row r="17" spans="1:8" ht="12">
      <c r="A17" s="302" t="s">
        <v>312</v>
      </c>
      <c r="B17" s="299" t="s">
        <v>313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314</v>
      </c>
      <c r="B18" s="299" t="s">
        <v>315</v>
      </c>
      <c r="C18" s="48">
        <v>0</v>
      </c>
      <c r="D18" s="48">
        <v>0</v>
      </c>
      <c r="E18" s="296" t="s">
        <v>316</v>
      </c>
      <c r="F18" s="304"/>
      <c r="G18" s="553"/>
      <c r="H18" s="553"/>
    </row>
    <row r="19" spans="1:15" ht="12">
      <c r="A19" s="301" t="s">
        <v>52</v>
      </c>
      <c r="B19" s="303" t="s">
        <v>317</v>
      </c>
      <c r="C19" s="49">
        <f>SUM(C9:C15)+C16</f>
        <v>251</v>
      </c>
      <c r="D19" s="49">
        <f>SUM(D9:D15)+D16</f>
        <v>262</v>
      </c>
      <c r="E19" s="304" t="s">
        <v>318</v>
      </c>
      <c r="F19" s="552" t="s">
        <v>319</v>
      </c>
      <c r="G19" s="550">
        <v>46</v>
      </c>
      <c r="H19" s="550">
        <v>103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320</v>
      </c>
      <c r="F20" s="552" t="s">
        <v>321</v>
      </c>
      <c r="G20" s="550">
        <v>3</v>
      </c>
      <c r="H20" s="550">
        <v>300</v>
      </c>
    </row>
    <row r="21" spans="1:8" ht="24">
      <c r="A21" s="296" t="s">
        <v>322</v>
      </c>
      <c r="B21" s="305"/>
      <c r="C21" s="315"/>
      <c r="D21" s="315"/>
      <c r="E21" s="298" t="s">
        <v>323</v>
      </c>
      <c r="F21" s="552" t="s">
        <v>324</v>
      </c>
      <c r="G21" s="550">
        <v>0</v>
      </c>
      <c r="H21" s="550">
        <v>0</v>
      </c>
    </row>
    <row r="22" spans="1:8" ht="24">
      <c r="A22" s="304" t="s">
        <v>325</v>
      </c>
      <c r="B22" s="305" t="s">
        <v>326</v>
      </c>
      <c r="C22" s="46">
        <v>0</v>
      </c>
      <c r="D22" s="46">
        <v>0</v>
      </c>
      <c r="E22" s="304" t="s">
        <v>327</v>
      </c>
      <c r="F22" s="552" t="s">
        <v>328</v>
      </c>
      <c r="G22" s="550">
        <v>0</v>
      </c>
      <c r="H22" s="550">
        <v>0</v>
      </c>
    </row>
    <row r="23" spans="1:8" ht="24">
      <c r="A23" s="298" t="s">
        <v>329</v>
      </c>
      <c r="B23" s="305" t="s">
        <v>330</v>
      </c>
      <c r="C23" s="46">
        <v>0</v>
      </c>
      <c r="D23" s="46">
        <v>0</v>
      </c>
      <c r="E23" s="298" t="s">
        <v>331</v>
      </c>
      <c r="F23" s="552" t="s">
        <v>332</v>
      </c>
      <c r="G23" s="550">
        <v>0</v>
      </c>
      <c r="H23" s="550">
        <v>0</v>
      </c>
    </row>
    <row r="24" spans="1:18" ht="12">
      <c r="A24" s="298" t="s">
        <v>333</v>
      </c>
      <c r="B24" s="305" t="s">
        <v>334</v>
      </c>
      <c r="C24" s="46">
        <v>0</v>
      </c>
      <c r="D24" s="46">
        <v>0</v>
      </c>
      <c r="E24" s="301" t="s">
        <v>104</v>
      </c>
      <c r="F24" s="554" t="s">
        <v>335</v>
      </c>
      <c r="G24" s="548">
        <f>SUM(G19:G23)</f>
        <v>49</v>
      </c>
      <c r="H24" s="548">
        <f>SUM(H19:H23)</f>
        <v>403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79</v>
      </c>
      <c r="B25" s="305" t="s">
        <v>336</v>
      </c>
      <c r="C25" s="46">
        <v>5</v>
      </c>
      <c r="D25" s="46">
        <v>1</v>
      </c>
      <c r="E25" s="302"/>
      <c r="F25" s="304"/>
      <c r="G25" s="553"/>
      <c r="H25" s="553"/>
    </row>
    <row r="26" spans="1:14" ht="12">
      <c r="A26" s="301" t="s">
        <v>77</v>
      </c>
      <c r="B26" s="306" t="s">
        <v>337</v>
      </c>
      <c r="C26" s="49">
        <f>SUM(C22:C25)</f>
        <v>5</v>
      </c>
      <c r="D26" s="49">
        <f>SUM(D22:D25)</f>
        <v>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338</v>
      </c>
      <c r="B28" s="293" t="s">
        <v>339</v>
      </c>
      <c r="C28" s="50">
        <f>C26+C19</f>
        <v>256</v>
      </c>
      <c r="D28" s="50">
        <f>D26+D19</f>
        <v>263</v>
      </c>
      <c r="E28" s="127" t="s">
        <v>340</v>
      </c>
      <c r="F28" s="554" t="s">
        <v>341</v>
      </c>
      <c r="G28" s="548">
        <f>G13+G15+G24</f>
        <v>549</v>
      </c>
      <c r="H28" s="548">
        <f>H13+H15+H24</f>
        <v>1681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342</v>
      </c>
      <c r="B30" s="293" t="s">
        <v>343</v>
      </c>
      <c r="C30" s="50">
        <f>IF((G28-C28)&gt;0,G28-C28,0)</f>
        <v>293</v>
      </c>
      <c r="D30" s="50">
        <f>IF((H28-D28)&gt;0,H28-D28,0)</f>
        <v>1418</v>
      </c>
      <c r="E30" s="127" t="s">
        <v>344</v>
      </c>
      <c r="F30" s="554" t="s">
        <v>345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346</v>
      </c>
      <c r="B31" s="306" t="s">
        <v>347</v>
      </c>
      <c r="C31" s="46">
        <v>0</v>
      </c>
      <c r="D31" s="46">
        <v>0</v>
      </c>
      <c r="E31" s="296" t="s">
        <v>348</v>
      </c>
      <c r="F31" s="552" t="s">
        <v>349</v>
      </c>
      <c r="G31" s="550">
        <v>0</v>
      </c>
      <c r="H31" s="550">
        <v>0</v>
      </c>
    </row>
    <row r="32" spans="1:8" ht="12">
      <c r="A32" s="296" t="s">
        <v>350</v>
      </c>
      <c r="B32" s="307" t="s">
        <v>351</v>
      </c>
      <c r="C32" s="46">
        <v>0</v>
      </c>
      <c r="D32" s="46">
        <v>0</v>
      </c>
      <c r="E32" s="296" t="s">
        <v>352</v>
      </c>
      <c r="F32" s="552" t="s">
        <v>353</v>
      </c>
      <c r="G32" s="550">
        <v>0</v>
      </c>
      <c r="H32" s="550">
        <v>0</v>
      </c>
    </row>
    <row r="33" spans="1:18" ht="12">
      <c r="A33" s="128" t="s">
        <v>354</v>
      </c>
      <c r="B33" s="306" t="s">
        <v>355</v>
      </c>
      <c r="C33" s="49">
        <f>C28+C31+C32</f>
        <v>256</v>
      </c>
      <c r="D33" s="49">
        <f>D28+D31+D32</f>
        <v>263</v>
      </c>
      <c r="E33" s="127" t="s">
        <v>356</v>
      </c>
      <c r="F33" s="554" t="s">
        <v>357</v>
      </c>
      <c r="G33" s="53">
        <f>G32+G31+G28</f>
        <v>549</v>
      </c>
      <c r="H33" s="53">
        <f>H32+H31+H28</f>
        <v>1681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358</v>
      </c>
      <c r="B34" s="293" t="s">
        <v>359</v>
      </c>
      <c r="C34" s="50">
        <f>IF((G33-C33)&gt;0,G33-C33,0)</f>
        <v>293</v>
      </c>
      <c r="D34" s="50">
        <f>IF((H33-D33)&gt;0,H33-D33,0)</f>
        <v>1418</v>
      </c>
      <c r="E34" s="128" t="s">
        <v>360</v>
      </c>
      <c r="F34" s="554" t="s">
        <v>361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362</v>
      </c>
      <c r="B35" s="306" t="s">
        <v>363</v>
      </c>
      <c r="C35" s="49">
        <f>C36+C37+C38</f>
        <v>34</v>
      </c>
      <c r="D35" s="49">
        <f>D36+D37+D38</f>
        <v>115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364</v>
      </c>
      <c r="B36" s="305" t="s">
        <v>365</v>
      </c>
      <c r="C36" s="46">
        <v>34</v>
      </c>
      <c r="D36" s="46">
        <v>115</v>
      </c>
      <c r="E36" s="308"/>
      <c r="F36" s="304"/>
      <c r="G36" s="553"/>
      <c r="H36" s="553"/>
    </row>
    <row r="37" spans="1:8" ht="24">
      <c r="A37" s="309" t="s">
        <v>366</v>
      </c>
      <c r="B37" s="310" t="s">
        <v>367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368</v>
      </c>
      <c r="B38" s="310" t="s">
        <v>369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370</v>
      </c>
      <c r="B39" s="129" t="s">
        <v>371</v>
      </c>
      <c r="C39" s="460">
        <f>+IF((G33-C33-C35)&gt;0,G33-C33-C35,0)</f>
        <v>259</v>
      </c>
      <c r="D39" s="460">
        <f>+IF((H33-D33-D35)&gt;0,H33-D33-D35,0)</f>
        <v>1303</v>
      </c>
      <c r="E39" s="313" t="s">
        <v>372</v>
      </c>
      <c r="F39" s="558" t="s">
        <v>373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374</v>
      </c>
      <c r="B40" s="295" t="s">
        <v>375</v>
      </c>
      <c r="C40" s="51">
        <v>-21</v>
      </c>
      <c r="D40" s="51">
        <v>-13</v>
      </c>
      <c r="E40" s="127" t="s">
        <v>374</v>
      </c>
      <c r="F40" s="558" t="s">
        <v>376</v>
      </c>
      <c r="G40" s="550">
        <v>0</v>
      </c>
      <c r="H40" s="550">
        <v>0</v>
      </c>
    </row>
    <row r="41" spans="1:18" ht="12">
      <c r="A41" s="127" t="s">
        <v>377</v>
      </c>
      <c r="B41" s="292" t="s">
        <v>378</v>
      </c>
      <c r="C41" s="52">
        <f>IF(C39-C40&gt;0,C39-C40,0)</f>
        <v>280</v>
      </c>
      <c r="D41" s="52">
        <f>IF(D39-D40&gt;0,D39-D40,0)</f>
        <v>1316</v>
      </c>
      <c r="E41" s="127" t="s">
        <v>379</v>
      </c>
      <c r="F41" s="558" t="s">
        <v>380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381</v>
      </c>
      <c r="B42" s="292" t="s">
        <v>382</v>
      </c>
      <c r="C42" s="53">
        <f>C33+C35+C39</f>
        <v>549</v>
      </c>
      <c r="D42" s="53">
        <f>D33+D35+D39</f>
        <v>1681</v>
      </c>
      <c r="E42" s="128" t="s">
        <v>383</v>
      </c>
      <c r="F42" s="129" t="s">
        <v>384</v>
      </c>
      <c r="G42" s="53">
        <f>G39+G33</f>
        <v>549</v>
      </c>
      <c r="H42" s="53">
        <f>H39+H33</f>
        <v>1681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83" t="s">
        <v>385</v>
      </c>
      <c r="B45" s="583"/>
      <c r="C45" s="583"/>
      <c r="D45" s="583"/>
      <c r="E45" s="58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274</v>
      </c>
      <c r="B48" s="620" t="s">
        <v>875</v>
      </c>
      <c r="C48" s="427" t="s">
        <v>386</v>
      </c>
      <c r="D48" s="427" t="s">
        <v>870</v>
      </c>
      <c r="E48" s="427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387</v>
      </c>
      <c r="D50" s="580" t="s">
        <v>861</v>
      </c>
      <c r="E50" s="580"/>
      <c r="F50" s="580"/>
      <c r="G50" s="580"/>
      <c r="H50" s="58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0.2362204724409449" right="0.1968503937007874" top="0.3937007874015748" bottom="0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2">
      <selection activeCell="A53" sqref="A53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389</v>
      </c>
      <c r="B4" s="470" t="str">
        <f>'справка №1-БАЛАНС'!E3</f>
        <v>ХД"ДУНАВ"АД - гр.Враца</v>
      </c>
      <c r="C4" s="541" t="s">
        <v>3</v>
      </c>
      <c r="D4" s="541">
        <f>'справка №1-БАЛАНС'!H3</f>
        <v>106042644</v>
      </c>
      <c r="E4" s="323"/>
      <c r="F4" s="323"/>
    </row>
    <row r="5" spans="1:4" ht="15">
      <c r="A5" s="470" t="s">
        <v>276</v>
      </c>
      <c r="B5" s="470" t="str">
        <f>'справка №1-БАЛАНС'!E4</f>
        <v>КОНСОЛИДИРАН</v>
      </c>
      <c r="C5" s="542" t="s">
        <v>5</v>
      </c>
      <c r="D5" s="541" t="str">
        <f>'справка №1-БАЛАНС'!H4</f>
        <v>РГ-05-0086</v>
      </c>
    </row>
    <row r="6" spans="1:6" ht="12" customHeight="1">
      <c r="A6" s="471" t="s">
        <v>6</v>
      </c>
      <c r="B6" s="506" t="str">
        <f>'справка №1-БАЛАНС'!E5</f>
        <v>31.12.2015 г.</v>
      </c>
      <c r="C6" s="472"/>
      <c r="D6" s="473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142</v>
      </c>
      <c r="D10" s="54">
        <v>147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-207</v>
      </c>
      <c r="D11" s="54">
        <v>-101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-157</v>
      </c>
      <c r="D13" s="54">
        <v>-174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/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-113</v>
      </c>
      <c r="D15" s="54">
        <v>-5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>
        <v>57</v>
      </c>
      <c r="D16" s="54">
        <v>131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-60</v>
      </c>
      <c r="D19" s="54">
        <v>-11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-338</v>
      </c>
      <c r="D20" s="55">
        <f>SUM(D10:D19)</f>
        <v>-13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>
        <v>2</v>
      </c>
      <c r="D29" s="54">
        <v>3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2</v>
      </c>
      <c r="D32" s="55">
        <f>SUM(D22:D31)</f>
        <v>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>
        <v>0</v>
      </c>
      <c r="D34" s="54">
        <v>0</v>
      </c>
      <c r="E34" s="130"/>
      <c r="F34" s="130"/>
    </row>
    <row r="35" spans="1:6" ht="12">
      <c r="A35" s="334" t="s">
        <v>439</v>
      </c>
      <c r="B35" s="333" t="s">
        <v>440</v>
      </c>
      <c r="C35" s="54">
        <v>0</v>
      </c>
      <c r="D35" s="54">
        <v>0</v>
      </c>
      <c r="E35" s="130"/>
      <c r="F35" s="130"/>
    </row>
    <row r="36" spans="1:6" ht="12">
      <c r="A36" s="332" t="s">
        <v>441</v>
      </c>
      <c r="B36" s="333" t="s">
        <v>442</v>
      </c>
      <c r="C36" s="54">
        <v>0</v>
      </c>
      <c r="D36" s="54">
        <v>220</v>
      </c>
      <c r="E36" s="130"/>
      <c r="F36" s="130"/>
    </row>
    <row r="37" spans="1:6" ht="12">
      <c r="A37" s="332" t="s">
        <v>443</v>
      </c>
      <c r="B37" s="333" t="s">
        <v>444</v>
      </c>
      <c r="C37" s="54">
        <v>0</v>
      </c>
      <c r="D37" s="54">
        <v>0</v>
      </c>
      <c r="E37" s="130"/>
      <c r="F37" s="130"/>
    </row>
    <row r="38" spans="1:6" ht="12">
      <c r="A38" s="332" t="s">
        <v>445</v>
      </c>
      <c r="B38" s="333" t="s">
        <v>446</v>
      </c>
      <c r="C38" s="54">
        <v>0</v>
      </c>
      <c r="D38" s="54">
        <v>0</v>
      </c>
      <c r="E38" s="130"/>
      <c r="F38" s="130"/>
    </row>
    <row r="39" spans="1:6" ht="12">
      <c r="A39" s="332" t="s">
        <v>447</v>
      </c>
      <c r="B39" s="333" t="s">
        <v>448</v>
      </c>
      <c r="C39" s="54">
        <v>5</v>
      </c>
      <c r="D39" s="54">
        <v>0</v>
      </c>
      <c r="E39" s="130"/>
      <c r="F39" s="130"/>
    </row>
    <row r="40" spans="1:6" ht="12">
      <c r="A40" s="332" t="s">
        <v>449</v>
      </c>
      <c r="B40" s="333" t="s">
        <v>450</v>
      </c>
      <c r="C40" s="54">
        <v>-873</v>
      </c>
      <c r="D40" s="54">
        <v>-261</v>
      </c>
      <c r="E40" s="130"/>
      <c r="F40" s="130"/>
    </row>
    <row r="41" spans="1:8" ht="12">
      <c r="A41" s="332" t="s">
        <v>451</v>
      </c>
      <c r="B41" s="333" t="s">
        <v>452</v>
      </c>
      <c r="C41" s="54">
        <v>-3</v>
      </c>
      <c r="D41" s="54">
        <v>-1</v>
      </c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-871</v>
      </c>
      <c r="D42" s="55">
        <f>SUM(D34:D41)</f>
        <v>-42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-1207</v>
      </c>
      <c r="D43" s="55">
        <f>D42+D32+D20</f>
        <v>-52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2283</v>
      </c>
      <c r="D44" s="132">
        <v>2335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1076</v>
      </c>
      <c r="D45" s="55">
        <f>D44+D43</f>
        <v>2283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1076</v>
      </c>
      <c r="D46" s="56">
        <v>2283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871</v>
      </c>
      <c r="C50" s="584"/>
      <c r="D50" s="58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862</v>
      </c>
      <c r="C52" s="584"/>
      <c r="D52" s="58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0.2755905511811024" bottom="0.2362204724409449" header="0.5118110236220472" footer="0.5118110236220472"/>
  <pageSetup horizontalDpi="600" verticalDpi="600" orientation="landscape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E47" sqref="E47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5" t="s">
        <v>465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ХД"ДУНАВ"АД - гр.Враца</v>
      </c>
      <c r="C3" s="573"/>
      <c r="D3" s="573"/>
      <c r="E3" s="573"/>
      <c r="F3" s="573"/>
      <c r="G3" s="573"/>
      <c r="H3" s="573"/>
      <c r="I3" s="573"/>
      <c r="J3" s="476"/>
      <c r="K3" s="478" t="s">
        <v>3</v>
      </c>
      <c r="L3" s="478"/>
      <c r="M3" s="478">
        <f>'справка №1-БАЛАНС'!H3</f>
        <v>106042644</v>
      </c>
      <c r="N3" s="2"/>
    </row>
    <row r="4" spans="1:15" s="532" customFormat="1" ht="13.5" customHeight="1">
      <c r="A4" s="467" t="s">
        <v>466</v>
      </c>
      <c r="B4" s="573" t="str">
        <f>'справка №1-БАЛАНС'!E4</f>
        <v>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5</v>
      </c>
      <c r="L4" s="571"/>
      <c r="M4" s="478" t="str">
        <f>'справка №1-БАЛАНС'!H4</f>
        <v>РГ-05-0086</v>
      </c>
      <c r="N4" s="3"/>
      <c r="O4" s="3"/>
    </row>
    <row r="5" spans="1:14" s="532" customFormat="1" ht="12.75" customHeight="1">
      <c r="A5" s="467" t="s">
        <v>6</v>
      </c>
      <c r="B5" s="586" t="str">
        <f>'справка №1-БАЛАНС'!E5</f>
        <v>31.12.2015 г.</v>
      </c>
      <c r="C5" s="586"/>
      <c r="D5" s="586"/>
      <c r="E5" s="586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3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215</v>
      </c>
      <c r="D11" s="58">
        <f>'справка №1-БАЛАНС'!H19</f>
        <v>0</v>
      </c>
      <c r="E11" s="58">
        <f>'справка №1-БАЛАНС'!H20</f>
        <v>40</v>
      </c>
      <c r="F11" s="58">
        <f>'справка №1-БАЛАНС'!H22</f>
        <v>30</v>
      </c>
      <c r="G11" s="58">
        <f>'справка №1-БАЛАНС'!H23</f>
        <v>0</v>
      </c>
      <c r="H11" s="60">
        <v>463</v>
      </c>
      <c r="I11" s="58">
        <f>'справка №1-БАЛАНС'!H28+'справка №1-БАЛАНС'!H31</f>
        <v>1316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2064</v>
      </c>
      <c r="M11" s="58">
        <f>'справка №1-БАЛАНС'!H39</f>
        <v>288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489</v>
      </c>
      <c r="B13" s="8" t="s">
        <v>490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491</v>
      </c>
      <c r="B14" s="8" t="s">
        <v>492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493</v>
      </c>
      <c r="B15" s="17" t="s">
        <v>494</v>
      </c>
      <c r="C15" s="61">
        <f>C11+C12</f>
        <v>215</v>
      </c>
      <c r="D15" s="61">
        <f aca="true" t="shared" si="2" ref="D15:M15">D11+D12</f>
        <v>0</v>
      </c>
      <c r="E15" s="61">
        <f t="shared" si="2"/>
        <v>40</v>
      </c>
      <c r="F15" s="61">
        <f t="shared" si="2"/>
        <v>30</v>
      </c>
      <c r="G15" s="61">
        <f t="shared" si="2"/>
        <v>0</v>
      </c>
      <c r="H15" s="61">
        <f t="shared" si="2"/>
        <v>463</v>
      </c>
      <c r="I15" s="61">
        <f t="shared" si="2"/>
        <v>1316</v>
      </c>
      <c r="J15" s="61">
        <f t="shared" si="2"/>
        <v>0</v>
      </c>
      <c r="K15" s="61">
        <f t="shared" si="2"/>
        <v>0</v>
      </c>
      <c r="L15" s="344">
        <f t="shared" si="1"/>
        <v>2064</v>
      </c>
      <c r="M15" s="61">
        <f t="shared" si="2"/>
        <v>288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f>+'справка №1-БАЛАНС'!G31</f>
        <v>280</v>
      </c>
      <c r="J16" s="345">
        <f>+'справка №1-БАЛАНС'!G32</f>
        <v>0</v>
      </c>
      <c r="K16" s="60">
        <v>0</v>
      </c>
      <c r="L16" s="344">
        <f t="shared" si="1"/>
        <v>280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-1330</v>
      </c>
      <c r="J17" s="62">
        <f>J18+J19</f>
        <v>0</v>
      </c>
      <c r="K17" s="62">
        <f t="shared" si="3"/>
        <v>0</v>
      </c>
      <c r="L17" s="344">
        <f t="shared" si="1"/>
        <v>-1330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499</v>
      </c>
      <c r="B18" s="18" t="s">
        <v>500</v>
      </c>
      <c r="C18" s="60"/>
      <c r="D18" s="60"/>
      <c r="E18" s="60"/>
      <c r="F18" s="60"/>
      <c r="G18" s="60"/>
      <c r="H18" s="60">
        <v>0</v>
      </c>
      <c r="I18" s="60">
        <v>-1316</v>
      </c>
      <c r="J18" s="60">
        <v>0</v>
      </c>
      <c r="K18" s="60">
        <v>0</v>
      </c>
      <c r="L18" s="344">
        <f t="shared" si="1"/>
        <v>-1316</v>
      </c>
      <c r="M18" s="60">
        <v>0</v>
      </c>
      <c r="N18" s="11"/>
    </row>
    <row r="19" spans="1:14" ht="12" customHeight="1">
      <c r="A19" s="13" t="s">
        <v>501</v>
      </c>
      <c r="B19" s="18" t="s">
        <v>502</v>
      </c>
      <c r="C19" s="60"/>
      <c r="D19" s="60"/>
      <c r="E19" s="60"/>
      <c r="F19" s="60"/>
      <c r="G19" s="60"/>
      <c r="H19" s="60">
        <v>0</v>
      </c>
      <c r="I19" s="60">
        <v>-14</v>
      </c>
      <c r="J19" s="60">
        <v>0</v>
      </c>
      <c r="K19" s="60">
        <v>0</v>
      </c>
      <c r="L19" s="344">
        <f t="shared" si="1"/>
        <v>-14</v>
      </c>
      <c r="M19" s="60">
        <v>0</v>
      </c>
      <c r="N19" s="11"/>
    </row>
    <row r="20" spans="1:14" ht="12.75" customHeight="1">
      <c r="A20" s="12" t="s">
        <v>503</v>
      </c>
      <c r="B20" s="8" t="s">
        <v>504</v>
      </c>
      <c r="C20" s="60"/>
      <c r="D20" s="60"/>
      <c r="E20" s="60"/>
      <c r="F20" s="60"/>
      <c r="G20" s="60"/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507</v>
      </c>
      <c r="B22" s="8" t="s">
        <v>508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509</v>
      </c>
      <c r="B23" s="8" t="s">
        <v>510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507</v>
      </c>
      <c r="B25" s="8" t="s">
        <v>513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509</v>
      </c>
      <c r="B26" s="8" t="s">
        <v>514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515</v>
      </c>
      <c r="B27" s="8" t="s">
        <v>516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/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517</v>
      </c>
      <c r="B28" s="8" t="s">
        <v>518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-21</v>
      </c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215</v>
      </c>
      <c r="D29" s="59">
        <f aca="true" t="shared" si="6" ref="D29:M29">D17+D20+D21+D24+D28+D27+D15+D16</f>
        <v>0</v>
      </c>
      <c r="E29" s="59">
        <f t="shared" si="6"/>
        <v>40</v>
      </c>
      <c r="F29" s="59">
        <f t="shared" si="6"/>
        <v>30</v>
      </c>
      <c r="G29" s="59">
        <f t="shared" si="6"/>
        <v>0</v>
      </c>
      <c r="H29" s="59">
        <f t="shared" si="6"/>
        <v>463</v>
      </c>
      <c r="I29" s="59">
        <f t="shared" si="6"/>
        <v>266</v>
      </c>
      <c r="J29" s="59">
        <f t="shared" si="6"/>
        <v>0</v>
      </c>
      <c r="K29" s="59">
        <f t="shared" si="6"/>
        <v>0</v>
      </c>
      <c r="L29" s="344">
        <f t="shared" si="1"/>
        <v>1014</v>
      </c>
      <c r="M29" s="59">
        <f t="shared" si="6"/>
        <v>267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521</v>
      </c>
      <c r="B30" s="8" t="s">
        <v>522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523</v>
      </c>
      <c r="B31" s="8" t="s">
        <v>524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215</v>
      </c>
      <c r="D32" s="59">
        <f t="shared" si="7"/>
        <v>0</v>
      </c>
      <c r="E32" s="59">
        <f t="shared" si="7"/>
        <v>40</v>
      </c>
      <c r="F32" s="59">
        <f t="shared" si="7"/>
        <v>30</v>
      </c>
      <c r="G32" s="59">
        <f t="shared" si="7"/>
        <v>0</v>
      </c>
      <c r="H32" s="59">
        <f t="shared" si="7"/>
        <v>463</v>
      </c>
      <c r="I32" s="59">
        <f t="shared" si="7"/>
        <v>266</v>
      </c>
      <c r="J32" s="59">
        <f t="shared" si="7"/>
        <v>0</v>
      </c>
      <c r="K32" s="59">
        <f t="shared" si="7"/>
        <v>0</v>
      </c>
      <c r="L32" s="344">
        <f t="shared" si="1"/>
        <v>1014</v>
      </c>
      <c r="M32" s="59">
        <f>M29+M30+M31</f>
        <v>267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527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877</v>
      </c>
      <c r="B38" s="19"/>
      <c r="C38" s="15"/>
      <c r="D38" s="572" t="s">
        <v>871</v>
      </c>
      <c r="E38" s="572"/>
      <c r="F38" s="572"/>
      <c r="G38" s="572"/>
      <c r="H38" s="572"/>
      <c r="I38" s="572"/>
      <c r="J38" s="15" t="s">
        <v>863</v>
      </c>
      <c r="K38" s="15"/>
      <c r="L38" s="572"/>
      <c r="M38" s="57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433070866141736" right="0.31496062992125984" top="0.3937007874015748" bottom="0.3937007874015748" header="0.35433070866141736" footer="0.2362204724409449"/>
  <pageSetup horizontalDpi="600" verticalDpi="600" orientation="landscape" paperSize="9" scale="8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6">
      <selection activeCell="E49" sqref="E49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389</v>
      </c>
      <c r="B2" s="600"/>
      <c r="C2" s="482" t="str">
        <f>'справка №1-БАЛАНС'!E3</f>
        <v>ХД"ДУНАВ"АД - гр.Враца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106042644</v>
      </c>
      <c r="P2" s="483"/>
      <c r="Q2" s="483"/>
      <c r="R2" s="526"/>
    </row>
    <row r="3" spans="1:18" ht="24">
      <c r="A3" s="599" t="s">
        <v>6</v>
      </c>
      <c r="B3" s="600"/>
      <c r="C3" s="601" t="str">
        <f>'справка №1-БАЛАНС'!E5</f>
        <v>31.12.2015 г.</v>
      </c>
      <c r="D3" s="601"/>
      <c r="E3" s="601"/>
      <c r="F3" s="485"/>
      <c r="G3" s="485"/>
      <c r="H3" s="485"/>
      <c r="I3" s="485"/>
      <c r="J3" s="485"/>
      <c r="K3" s="485"/>
      <c r="L3" s="485"/>
      <c r="M3" s="591" t="s">
        <v>5</v>
      </c>
      <c r="N3" s="591"/>
      <c r="O3" s="482" t="str">
        <f>'справка №1-БАЛАНС'!H4</f>
        <v>РГ-05-0086</v>
      </c>
      <c r="P3" s="486"/>
      <c r="Q3" s="486"/>
      <c r="R3" s="527"/>
    </row>
    <row r="4" spans="1:18" ht="12">
      <c r="A4" s="487" t="s">
        <v>529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530</v>
      </c>
    </row>
    <row r="5" spans="1:18" s="100" customFormat="1" ht="30.75" customHeight="1">
      <c r="A5" s="592" t="s">
        <v>469</v>
      </c>
      <c r="B5" s="593"/>
      <c r="C5" s="596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589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589" t="s">
        <v>535</v>
      </c>
      <c r="R5" s="589" t="s">
        <v>536</v>
      </c>
    </row>
    <row r="6" spans="1:18" s="100" customFormat="1" ht="48">
      <c r="A6" s="594"/>
      <c r="B6" s="595"/>
      <c r="C6" s="597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590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590"/>
      <c r="R6" s="590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22</v>
      </c>
      <c r="E9" s="189">
        <v>0</v>
      </c>
      <c r="F9" s="189">
        <v>0</v>
      </c>
      <c r="G9" s="74">
        <f>D9+E9-F9</f>
        <v>22</v>
      </c>
      <c r="H9" s="65">
        <v>0</v>
      </c>
      <c r="I9" s="65">
        <v>0</v>
      </c>
      <c r="J9" s="74">
        <f>G9+H9-I9</f>
        <v>22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22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284</v>
      </c>
      <c r="E10" s="189">
        <v>0</v>
      </c>
      <c r="F10" s="189">
        <v>0</v>
      </c>
      <c r="G10" s="74">
        <f aca="true" t="shared" si="2" ref="G10:G39">D10+E10-F10</f>
        <v>284</v>
      </c>
      <c r="H10" s="65">
        <v>0</v>
      </c>
      <c r="I10" s="65">
        <v>0</v>
      </c>
      <c r="J10" s="74">
        <f aca="true" t="shared" si="3" ref="J10:J39">G10+H10-I10</f>
        <v>284</v>
      </c>
      <c r="K10" s="65">
        <v>138</v>
      </c>
      <c r="L10" s="65">
        <v>11</v>
      </c>
      <c r="M10" s="65">
        <v>0</v>
      </c>
      <c r="N10" s="74">
        <f aca="true" t="shared" si="4" ref="N10:N39">K10+L10-M10</f>
        <v>149</v>
      </c>
      <c r="O10" s="65">
        <v>0</v>
      </c>
      <c r="P10" s="65">
        <v>0</v>
      </c>
      <c r="Q10" s="74">
        <f t="shared" si="0"/>
        <v>149</v>
      </c>
      <c r="R10" s="74">
        <f t="shared" si="1"/>
        <v>135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10</v>
      </c>
      <c r="E11" s="189">
        <v>0</v>
      </c>
      <c r="F11" s="189">
        <v>0</v>
      </c>
      <c r="G11" s="74">
        <f t="shared" si="2"/>
        <v>10</v>
      </c>
      <c r="H11" s="65">
        <v>0</v>
      </c>
      <c r="I11" s="65">
        <v>0</v>
      </c>
      <c r="J11" s="74">
        <f t="shared" si="3"/>
        <v>10</v>
      </c>
      <c r="K11" s="65">
        <v>10</v>
      </c>
      <c r="L11" s="65">
        <v>0</v>
      </c>
      <c r="M11" s="65">
        <v>0</v>
      </c>
      <c r="N11" s="74">
        <f t="shared" si="4"/>
        <v>10</v>
      </c>
      <c r="O11" s="65">
        <v>0</v>
      </c>
      <c r="P11" s="65">
        <v>0</v>
      </c>
      <c r="Q11" s="74">
        <f t="shared" si="0"/>
        <v>10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22</v>
      </c>
      <c r="E12" s="189">
        <v>0</v>
      </c>
      <c r="F12" s="189">
        <v>0</v>
      </c>
      <c r="G12" s="74">
        <f t="shared" si="2"/>
        <v>22</v>
      </c>
      <c r="H12" s="65">
        <v>0</v>
      </c>
      <c r="I12" s="65">
        <v>0</v>
      </c>
      <c r="J12" s="74">
        <f t="shared" si="3"/>
        <v>22</v>
      </c>
      <c r="K12" s="65">
        <v>17</v>
      </c>
      <c r="L12" s="65">
        <v>1</v>
      </c>
      <c r="M12" s="65">
        <v>0</v>
      </c>
      <c r="N12" s="74">
        <f t="shared" si="4"/>
        <v>18</v>
      </c>
      <c r="O12" s="65">
        <v>0</v>
      </c>
      <c r="P12" s="65">
        <v>0</v>
      </c>
      <c r="Q12" s="74">
        <f t="shared" si="0"/>
        <v>18</v>
      </c>
      <c r="R12" s="74">
        <f t="shared" si="1"/>
        <v>4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0</v>
      </c>
      <c r="E13" s="189">
        <v>0</v>
      </c>
      <c r="F13" s="189">
        <v>0</v>
      </c>
      <c r="G13" s="74">
        <f t="shared" si="2"/>
        <v>0</v>
      </c>
      <c r="H13" s="65">
        <v>0</v>
      </c>
      <c r="I13" s="65">
        <v>0</v>
      </c>
      <c r="J13" s="74">
        <f t="shared" si="3"/>
        <v>0</v>
      </c>
      <c r="K13" s="65">
        <v>0</v>
      </c>
      <c r="L13" s="65">
        <v>0</v>
      </c>
      <c r="M13" s="65">
        <v>0</v>
      </c>
      <c r="N13" s="74">
        <f t="shared" si="4"/>
        <v>0</v>
      </c>
      <c r="O13" s="65">
        <v>0</v>
      </c>
      <c r="P13" s="65">
        <v>0</v>
      </c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0</v>
      </c>
      <c r="E14" s="189">
        <v>0</v>
      </c>
      <c r="F14" s="189">
        <v>0</v>
      </c>
      <c r="G14" s="74">
        <f t="shared" si="2"/>
        <v>0</v>
      </c>
      <c r="H14" s="65">
        <v>0</v>
      </c>
      <c r="I14" s="65">
        <v>0</v>
      </c>
      <c r="J14" s="74">
        <f t="shared" si="3"/>
        <v>0</v>
      </c>
      <c r="K14" s="65">
        <v>0</v>
      </c>
      <c r="L14" s="65">
        <v>0</v>
      </c>
      <c r="M14" s="65">
        <v>0</v>
      </c>
      <c r="N14" s="74">
        <f t="shared" si="4"/>
        <v>0</v>
      </c>
      <c r="O14" s="65">
        <v>0</v>
      </c>
      <c r="P14" s="65">
        <v>0</v>
      </c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567</v>
      </c>
      <c r="B15" s="374" t="s">
        <v>568</v>
      </c>
      <c r="C15" s="456" t="s">
        <v>569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458">
        <v>0</v>
      </c>
      <c r="I15" s="458">
        <v>0</v>
      </c>
      <c r="J15" s="74">
        <f t="shared" si="3"/>
        <v>0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570</v>
      </c>
      <c r="B16" s="193" t="s">
        <v>571</v>
      </c>
      <c r="C16" s="367" t="s">
        <v>572</v>
      </c>
      <c r="D16" s="189">
        <v>2</v>
      </c>
      <c r="E16" s="189">
        <v>110</v>
      </c>
      <c r="F16" s="189">
        <v>0</v>
      </c>
      <c r="G16" s="74">
        <f t="shared" si="2"/>
        <v>112</v>
      </c>
      <c r="H16" s="65">
        <v>0</v>
      </c>
      <c r="I16" s="65">
        <v>0</v>
      </c>
      <c r="J16" s="74">
        <f t="shared" si="3"/>
        <v>112</v>
      </c>
      <c r="K16" s="65">
        <v>2</v>
      </c>
      <c r="L16" s="65">
        <v>0</v>
      </c>
      <c r="M16" s="65">
        <v>0</v>
      </c>
      <c r="N16" s="74">
        <f t="shared" si="4"/>
        <v>2</v>
      </c>
      <c r="O16" s="65">
        <v>0</v>
      </c>
      <c r="P16" s="65">
        <v>0</v>
      </c>
      <c r="Q16" s="74">
        <f aca="true" t="shared" si="5" ref="Q16:Q25">N16+O16-P16</f>
        <v>2</v>
      </c>
      <c r="R16" s="74">
        <f aca="true" t="shared" si="6" ref="R16:R25">J16-Q16</f>
        <v>110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340</v>
      </c>
      <c r="E17" s="194">
        <f>SUM(E9:E16)</f>
        <v>110</v>
      </c>
      <c r="F17" s="194">
        <f>SUM(F9:F16)</f>
        <v>0</v>
      </c>
      <c r="G17" s="74">
        <f t="shared" si="2"/>
        <v>450</v>
      </c>
      <c r="H17" s="75">
        <f>SUM(H9:H16)</f>
        <v>0</v>
      </c>
      <c r="I17" s="75">
        <f>SUM(I9:I16)</f>
        <v>0</v>
      </c>
      <c r="J17" s="74">
        <f t="shared" si="3"/>
        <v>450</v>
      </c>
      <c r="K17" s="75">
        <f>SUM(K9:K16)</f>
        <v>167</v>
      </c>
      <c r="L17" s="75">
        <f>SUM(L9:L16)</f>
        <v>12</v>
      </c>
      <c r="M17" s="75">
        <f>SUM(M9:M16)</f>
        <v>0</v>
      </c>
      <c r="N17" s="74">
        <f t="shared" si="4"/>
        <v>179</v>
      </c>
      <c r="O17" s="75">
        <f>SUM(O9:O16)</f>
        <v>0</v>
      </c>
      <c r="P17" s="75">
        <f>SUM(P9:P16)</f>
        <v>0</v>
      </c>
      <c r="Q17" s="74">
        <f t="shared" si="5"/>
        <v>179</v>
      </c>
      <c r="R17" s="74">
        <f t="shared" si="6"/>
        <v>271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0</v>
      </c>
      <c r="E22" s="189">
        <v>0</v>
      </c>
      <c r="F22" s="189">
        <v>0</v>
      </c>
      <c r="G22" s="74">
        <f t="shared" si="2"/>
        <v>0</v>
      </c>
      <c r="H22" s="65">
        <v>0</v>
      </c>
      <c r="I22" s="65">
        <v>0</v>
      </c>
      <c r="J22" s="74">
        <f t="shared" si="3"/>
        <v>0</v>
      </c>
      <c r="K22" s="65">
        <v>0</v>
      </c>
      <c r="L22" s="65">
        <v>0</v>
      </c>
      <c r="M22" s="65">
        <v>0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255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255</v>
      </c>
      <c r="H27" s="70">
        <f t="shared" si="8"/>
        <v>0</v>
      </c>
      <c r="I27" s="70">
        <f t="shared" si="8"/>
        <v>0</v>
      </c>
      <c r="J27" s="71">
        <f t="shared" si="3"/>
        <v>255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255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>
        <v>255</v>
      </c>
      <c r="E30" s="189">
        <v>0</v>
      </c>
      <c r="F30" s="189">
        <v>0</v>
      </c>
      <c r="G30" s="74">
        <f t="shared" si="2"/>
        <v>255</v>
      </c>
      <c r="H30" s="72">
        <v>0</v>
      </c>
      <c r="I30" s="72">
        <v>0</v>
      </c>
      <c r="J30" s="74">
        <f t="shared" si="3"/>
        <v>255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255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255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255</v>
      </c>
      <c r="H38" s="75">
        <f t="shared" si="12"/>
        <v>0</v>
      </c>
      <c r="I38" s="75">
        <f t="shared" si="12"/>
        <v>0</v>
      </c>
      <c r="J38" s="74">
        <f t="shared" si="3"/>
        <v>255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255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612</v>
      </c>
      <c r="B39" s="370" t="s">
        <v>613</v>
      </c>
      <c r="C39" s="369" t="s">
        <v>614</v>
      </c>
      <c r="D39" s="189">
        <v>-11</v>
      </c>
      <c r="E39" s="189">
        <v>0</v>
      </c>
      <c r="F39" s="189">
        <v>0</v>
      </c>
      <c r="G39" s="74">
        <f t="shared" si="2"/>
        <v>-11</v>
      </c>
      <c r="H39" s="72">
        <v>0</v>
      </c>
      <c r="I39" s="72">
        <v>0</v>
      </c>
      <c r="J39" s="74">
        <f t="shared" si="3"/>
        <v>-11</v>
      </c>
      <c r="K39" s="72">
        <v>0</v>
      </c>
      <c r="L39" s="72">
        <v>0</v>
      </c>
      <c r="M39" s="72">
        <v>0</v>
      </c>
      <c r="N39" s="74">
        <f t="shared" si="4"/>
        <v>0</v>
      </c>
      <c r="O39" s="72">
        <v>0</v>
      </c>
      <c r="P39" s="72">
        <v>0</v>
      </c>
      <c r="Q39" s="74">
        <f t="shared" si="9"/>
        <v>0</v>
      </c>
      <c r="R39" s="74">
        <f t="shared" si="10"/>
        <v>-11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584</v>
      </c>
      <c r="E40" s="438">
        <f>E17+E18+E19+E25+E38+E39</f>
        <v>110</v>
      </c>
      <c r="F40" s="438">
        <f aca="true" t="shared" si="13" ref="F40:R40">F17+F18+F19+F25+F38+F39</f>
        <v>0</v>
      </c>
      <c r="G40" s="438">
        <f t="shared" si="13"/>
        <v>694</v>
      </c>
      <c r="H40" s="438">
        <f t="shared" si="13"/>
        <v>0</v>
      </c>
      <c r="I40" s="438">
        <f t="shared" si="13"/>
        <v>0</v>
      </c>
      <c r="J40" s="438">
        <f t="shared" si="13"/>
        <v>694</v>
      </c>
      <c r="K40" s="438">
        <f t="shared" si="13"/>
        <v>167</v>
      </c>
      <c r="L40" s="438">
        <f t="shared" si="13"/>
        <v>12</v>
      </c>
      <c r="M40" s="438">
        <f t="shared" si="13"/>
        <v>0</v>
      </c>
      <c r="N40" s="438">
        <f t="shared" si="13"/>
        <v>179</v>
      </c>
      <c r="O40" s="438">
        <f t="shared" si="13"/>
        <v>0</v>
      </c>
      <c r="P40" s="438">
        <f t="shared" si="13"/>
        <v>0</v>
      </c>
      <c r="Q40" s="438">
        <f t="shared" si="13"/>
        <v>179</v>
      </c>
      <c r="R40" s="438">
        <f t="shared" si="13"/>
        <v>515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880</v>
      </c>
      <c r="C44" s="354"/>
      <c r="D44" s="355"/>
      <c r="E44" s="355"/>
      <c r="F44" s="355"/>
      <c r="G44" s="351"/>
      <c r="H44" s="356" t="s">
        <v>872</v>
      </c>
      <c r="I44" s="356"/>
      <c r="J44" s="356"/>
      <c r="K44" s="598"/>
      <c r="L44" s="598"/>
      <c r="M44" s="598"/>
      <c r="N44" s="598"/>
      <c r="O44" s="587" t="s">
        <v>862</v>
      </c>
      <c r="P44" s="588"/>
      <c r="Q44" s="588"/>
      <c r="R44" s="58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5">
      <selection activeCell="A114" sqref="A11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5" t="s">
        <v>618</v>
      </c>
      <c r="B1" s="605"/>
      <c r="C1" s="605"/>
      <c r="D1" s="605"/>
      <c r="E1" s="60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389</v>
      </c>
      <c r="B3" s="608" t="str">
        <f>'справка №1-БАЛАНС'!E3</f>
        <v>ХД"ДУНАВ"АД - гр.Враца</v>
      </c>
      <c r="C3" s="609"/>
      <c r="D3" s="526" t="s">
        <v>3</v>
      </c>
      <c r="E3" s="107">
        <f>'справка №1-БАЛАНС'!H3</f>
        <v>106042644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6</v>
      </c>
      <c r="B4" s="606" t="str">
        <f>'справка №1-БАЛАНС'!E5</f>
        <v>31.12.2015 г.</v>
      </c>
      <c r="C4" s="607"/>
      <c r="D4" s="527" t="s">
        <v>5</v>
      </c>
      <c r="E4" s="107" t="str">
        <f>'справка №1-БАЛАНС'!H4</f>
        <v>РГ-05-0086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619</v>
      </c>
      <c r="B5" s="496"/>
      <c r="C5" s="497"/>
      <c r="D5" s="107"/>
      <c r="E5" s="498" t="s">
        <v>620</v>
      </c>
    </row>
    <row r="6" spans="1:14" s="100" customFormat="1" ht="12">
      <c r="A6" s="389" t="s">
        <v>469</v>
      </c>
      <c r="B6" s="390" t="s">
        <v>9</v>
      </c>
      <c r="C6" s="391" t="s">
        <v>621</v>
      </c>
      <c r="D6" s="138" t="s">
        <v>622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623</v>
      </c>
      <c r="E7" s="124" t="s">
        <v>624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625</v>
      </c>
      <c r="B9" s="394" t="s">
        <v>626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627</v>
      </c>
      <c r="B10" s="395"/>
      <c r="C10" s="104"/>
      <c r="D10" s="104"/>
      <c r="E10" s="120"/>
      <c r="F10" s="106"/>
    </row>
    <row r="11" spans="1:15" ht="12">
      <c r="A11" s="396" t="s">
        <v>628</v>
      </c>
      <c r="B11" s="397" t="s">
        <v>629</v>
      </c>
      <c r="C11" s="119">
        <f>SUM(C12:C14)</f>
        <v>5</v>
      </c>
      <c r="D11" s="119">
        <f>SUM(D12:D14)</f>
        <v>5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630</v>
      </c>
      <c r="B12" s="397" t="s">
        <v>631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632</v>
      </c>
      <c r="B13" s="397" t="s">
        <v>633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634</v>
      </c>
      <c r="B14" s="397" t="s">
        <v>635</v>
      </c>
      <c r="C14" s="108">
        <v>5</v>
      </c>
      <c r="D14" s="108">
        <v>5</v>
      </c>
      <c r="E14" s="120">
        <f t="shared" si="0"/>
        <v>0</v>
      </c>
      <c r="F14" s="106"/>
    </row>
    <row r="15" spans="1:6" ht="12">
      <c r="A15" s="396" t="s">
        <v>636</v>
      </c>
      <c r="B15" s="397" t="s">
        <v>637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638</v>
      </c>
      <c r="B16" s="397" t="s">
        <v>639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640</v>
      </c>
      <c r="B17" s="397" t="s">
        <v>641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634</v>
      </c>
      <c r="B18" s="397" t="s">
        <v>642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643</v>
      </c>
      <c r="B19" s="394" t="s">
        <v>644</v>
      </c>
      <c r="C19" s="104">
        <f>C11+C15+C16</f>
        <v>5</v>
      </c>
      <c r="D19" s="104">
        <f>D11+D15+D16</f>
        <v>5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646</v>
      </c>
      <c r="B21" s="394" t="s">
        <v>647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648</v>
      </c>
      <c r="B23" s="399"/>
      <c r="C23" s="119"/>
      <c r="D23" s="104"/>
      <c r="E23" s="120"/>
      <c r="F23" s="106"/>
    </row>
    <row r="24" spans="1:15" ht="12">
      <c r="A24" s="396" t="s">
        <v>649</v>
      </c>
      <c r="B24" s="397" t="s">
        <v>650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651</v>
      </c>
      <c r="B25" s="397" t="s">
        <v>652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653</v>
      </c>
      <c r="B26" s="397" t="s">
        <v>654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655</v>
      </c>
      <c r="B27" s="397" t="s">
        <v>656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657</v>
      </c>
      <c r="B28" s="397" t="s">
        <v>658</v>
      </c>
      <c r="C28" s="108">
        <v>64</v>
      </c>
      <c r="D28" s="108">
        <v>25</v>
      </c>
      <c r="E28" s="120">
        <f t="shared" si="0"/>
        <v>39</v>
      </c>
      <c r="F28" s="106"/>
    </row>
    <row r="29" spans="1:6" ht="12">
      <c r="A29" s="396" t="s">
        <v>659</v>
      </c>
      <c r="B29" s="397" t="s">
        <v>660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661</v>
      </c>
      <c r="B30" s="397" t="s">
        <v>662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663</v>
      </c>
      <c r="B31" s="397" t="s">
        <v>664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665</v>
      </c>
      <c r="B32" s="397" t="s">
        <v>666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667</v>
      </c>
      <c r="B33" s="397" t="s">
        <v>668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669</v>
      </c>
      <c r="B34" s="397" t="s">
        <v>670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671</v>
      </c>
      <c r="B35" s="397" t="s">
        <v>672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673</v>
      </c>
      <c r="B36" s="397" t="s">
        <v>674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675</v>
      </c>
      <c r="B37" s="397" t="s">
        <v>676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677</v>
      </c>
      <c r="B38" s="397" t="s">
        <v>678</v>
      </c>
      <c r="C38" s="119">
        <f>SUM(C39:C42)</f>
        <v>116</v>
      </c>
      <c r="D38" s="105">
        <f>SUM(D39:D42)</f>
        <v>113</v>
      </c>
      <c r="E38" s="121">
        <f>SUM(E39:E42)</f>
        <v>3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679</v>
      </c>
      <c r="B39" s="397" t="s">
        <v>680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681</v>
      </c>
      <c r="B40" s="397" t="s">
        <v>682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683</v>
      </c>
      <c r="B41" s="397" t="s">
        <v>684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685</v>
      </c>
      <c r="B42" s="397" t="s">
        <v>686</v>
      </c>
      <c r="C42" s="108">
        <v>116</v>
      </c>
      <c r="D42" s="108">
        <v>113</v>
      </c>
      <c r="E42" s="120">
        <f t="shared" si="0"/>
        <v>3</v>
      </c>
      <c r="F42" s="106"/>
    </row>
    <row r="43" spans="1:15" ht="12">
      <c r="A43" s="398" t="s">
        <v>687</v>
      </c>
      <c r="B43" s="394" t="s">
        <v>688</v>
      </c>
      <c r="C43" s="104">
        <f>C24+C28+C29+C31+C30+C32+C33+C38</f>
        <v>180</v>
      </c>
      <c r="D43" s="104">
        <f>D24+D28+D29+D31+D30+D32+D33+D38</f>
        <v>138</v>
      </c>
      <c r="E43" s="118">
        <f>E24+E28+E29+E31+E30+E32+E33+E38</f>
        <v>42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689</v>
      </c>
      <c r="B44" s="395" t="s">
        <v>690</v>
      </c>
      <c r="C44" s="103">
        <f>C43+C21+C19+C9</f>
        <v>185</v>
      </c>
      <c r="D44" s="103">
        <f>D43+D21+D19+D9</f>
        <v>143</v>
      </c>
      <c r="E44" s="118">
        <f>E43+E21+E19+E9</f>
        <v>42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691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692</v>
      </c>
      <c r="D48" s="138" t="s">
        <v>693</v>
      </c>
      <c r="E48" s="138"/>
      <c r="F48" s="138" t="s">
        <v>694</v>
      </c>
    </row>
    <row r="49" spans="1:6" s="100" customFormat="1" ht="12">
      <c r="A49" s="389"/>
      <c r="B49" s="392"/>
      <c r="C49" s="404"/>
      <c r="D49" s="393" t="s">
        <v>623</v>
      </c>
      <c r="E49" s="393" t="s">
        <v>624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695</v>
      </c>
      <c r="B51" s="399"/>
      <c r="C51" s="103"/>
      <c r="D51" s="103"/>
      <c r="E51" s="103"/>
      <c r="F51" s="405"/>
    </row>
    <row r="52" spans="1:16" ht="24">
      <c r="A52" s="396" t="s">
        <v>696</v>
      </c>
      <c r="B52" s="397" t="s">
        <v>697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698</v>
      </c>
      <c r="B53" s="397" t="s">
        <v>699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700</v>
      </c>
      <c r="B54" s="397" t="s">
        <v>701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685</v>
      </c>
      <c r="B55" s="397" t="s">
        <v>702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703</v>
      </c>
      <c r="B56" s="397" t="s">
        <v>704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705</v>
      </c>
      <c r="B57" s="397" t="s">
        <v>706</v>
      </c>
      <c r="C57" s="108">
        <v>0</v>
      </c>
      <c r="D57" s="108">
        <v>0</v>
      </c>
      <c r="E57" s="119">
        <f t="shared" si="1"/>
        <v>0</v>
      </c>
      <c r="F57" s="108">
        <v>0</v>
      </c>
    </row>
    <row r="58" spans="1:6" ht="12">
      <c r="A58" s="406" t="s">
        <v>707</v>
      </c>
      <c r="B58" s="397" t="s">
        <v>708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709</v>
      </c>
      <c r="B59" s="397" t="s">
        <v>710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707</v>
      </c>
      <c r="B60" s="397" t="s">
        <v>711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140</v>
      </c>
      <c r="B61" s="397" t="s">
        <v>712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143</v>
      </c>
      <c r="B62" s="397" t="s">
        <v>713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714</v>
      </c>
      <c r="B63" s="397" t="s">
        <v>715</v>
      </c>
      <c r="C63" s="108">
        <v>0</v>
      </c>
      <c r="D63" s="108">
        <v>0</v>
      </c>
      <c r="E63" s="119">
        <f t="shared" si="1"/>
        <v>0</v>
      </c>
      <c r="F63" s="110">
        <v>0</v>
      </c>
    </row>
    <row r="64" spans="1:6" ht="12">
      <c r="A64" s="396" t="s">
        <v>716</v>
      </c>
      <c r="B64" s="397" t="s">
        <v>717</v>
      </c>
      <c r="C64" s="108">
        <v>0</v>
      </c>
      <c r="D64" s="108">
        <v>0</v>
      </c>
      <c r="E64" s="119">
        <f t="shared" si="1"/>
        <v>0</v>
      </c>
      <c r="F64" s="110">
        <v>0</v>
      </c>
    </row>
    <row r="65" spans="1:6" ht="12">
      <c r="A65" s="396" t="s">
        <v>718</v>
      </c>
      <c r="B65" s="397" t="s">
        <v>719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720</v>
      </c>
      <c r="B66" s="394" t="s">
        <v>721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722</v>
      </c>
      <c r="B67" s="395"/>
      <c r="C67" s="104"/>
      <c r="D67" s="104"/>
      <c r="E67" s="119"/>
      <c r="F67" s="112"/>
    </row>
    <row r="68" spans="1:6" ht="12">
      <c r="A68" s="396" t="s">
        <v>723</v>
      </c>
      <c r="B68" s="407" t="s">
        <v>724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725</v>
      </c>
      <c r="B70" s="399"/>
      <c r="C70" s="104"/>
      <c r="D70" s="104"/>
      <c r="E70" s="119"/>
      <c r="F70" s="112"/>
    </row>
    <row r="71" spans="1:16" ht="24">
      <c r="A71" s="396" t="s">
        <v>696</v>
      </c>
      <c r="B71" s="397" t="s">
        <v>726</v>
      </c>
      <c r="C71" s="105">
        <f>SUM(C72:C74)</f>
        <v>420</v>
      </c>
      <c r="D71" s="105">
        <f>SUM(D72:D74)</f>
        <v>420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727</v>
      </c>
      <c r="B72" s="397" t="s">
        <v>728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729</v>
      </c>
      <c r="B73" s="397" t="s">
        <v>730</v>
      </c>
      <c r="C73" s="108">
        <v>420</v>
      </c>
      <c r="D73" s="108">
        <v>420</v>
      </c>
      <c r="E73" s="119">
        <f t="shared" si="1"/>
        <v>0</v>
      </c>
      <c r="F73" s="110">
        <v>0</v>
      </c>
    </row>
    <row r="74" spans="1:6" ht="12">
      <c r="A74" s="408" t="s">
        <v>731</v>
      </c>
      <c r="B74" s="397" t="s">
        <v>732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703</v>
      </c>
      <c r="B75" s="397" t="s">
        <v>733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734</v>
      </c>
      <c r="B76" s="397" t="s">
        <v>735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736</v>
      </c>
      <c r="B77" s="397" t="s">
        <v>737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738</v>
      </c>
      <c r="B78" s="397" t="s">
        <v>739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707</v>
      </c>
      <c r="B79" s="397" t="s">
        <v>740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741</v>
      </c>
      <c r="B80" s="397" t="s">
        <v>742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743</v>
      </c>
      <c r="B81" s="397" t="s">
        <v>744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745</v>
      </c>
      <c r="B82" s="397" t="s">
        <v>746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747</v>
      </c>
      <c r="B83" s="397" t="s">
        <v>748</v>
      </c>
      <c r="C83" s="108">
        <v>0</v>
      </c>
      <c r="D83" s="108">
        <v>0</v>
      </c>
      <c r="E83" s="119">
        <f t="shared" si="1"/>
        <v>0</v>
      </c>
      <c r="F83" s="108">
        <v>0</v>
      </c>
    </row>
    <row r="84" spans="1:6" ht="12">
      <c r="A84" s="396" t="s">
        <v>749</v>
      </c>
      <c r="B84" s="397" t="s">
        <v>750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751</v>
      </c>
      <c r="B85" s="397" t="s">
        <v>752</v>
      </c>
      <c r="C85" s="104">
        <f>SUM(C86:C90)+C94</f>
        <v>51</v>
      </c>
      <c r="D85" s="104">
        <f>SUM(D86:D90)+D94</f>
        <v>53</v>
      </c>
      <c r="E85" s="104">
        <f>SUM(E86:E90)+E94</f>
        <v>-2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753</v>
      </c>
      <c r="B86" s="397" t="s">
        <v>754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755</v>
      </c>
      <c r="B87" s="397" t="s">
        <v>756</v>
      </c>
      <c r="C87" s="108">
        <v>6</v>
      </c>
      <c r="D87" s="108">
        <v>9</v>
      </c>
      <c r="E87" s="119">
        <f t="shared" si="1"/>
        <v>-3</v>
      </c>
      <c r="F87" s="108">
        <v>0</v>
      </c>
    </row>
    <row r="88" spans="1:6" ht="12">
      <c r="A88" s="396" t="s">
        <v>757</v>
      </c>
      <c r="B88" s="397" t="s">
        <v>758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759</v>
      </c>
      <c r="B89" s="397" t="s">
        <v>760</v>
      </c>
      <c r="C89" s="108">
        <v>9</v>
      </c>
      <c r="D89" s="108">
        <v>9</v>
      </c>
      <c r="E89" s="119">
        <f t="shared" si="1"/>
        <v>0</v>
      </c>
      <c r="F89" s="108">
        <v>0</v>
      </c>
    </row>
    <row r="90" spans="1:16" ht="12">
      <c r="A90" s="396" t="s">
        <v>761</v>
      </c>
      <c r="B90" s="397" t="s">
        <v>762</v>
      </c>
      <c r="C90" s="103">
        <f>SUM(C91:C93)</f>
        <v>35</v>
      </c>
      <c r="D90" s="103">
        <f>SUM(D91:D93)</f>
        <v>34</v>
      </c>
      <c r="E90" s="103">
        <f>SUM(E91:E93)</f>
        <v>1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763</v>
      </c>
      <c r="B91" s="397" t="s">
        <v>764</v>
      </c>
      <c r="C91" s="108">
        <v>35</v>
      </c>
      <c r="D91" s="108">
        <v>34</v>
      </c>
      <c r="E91" s="119">
        <f t="shared" si="1"/>
        <v>1</v>
      </c>
      <c r="F91" s="108">
        <v>0</v>
      </c>
    </row>
    <row r="92" spans="1:6" ht="12">
      <c r="A92" s="396" t="s">
        <v>671</v>
      </c>
      <c r="B92" s="397" t="s">
        <v>765</v>
      </c>
      <c r="C92" s="108">
        <v>0</v>
      </c>
      <c r="D92" s="108">
        <v>0</v>
      </c>
      <c r="E92" s="119">
        <f t="shared" si="1"/>
        <v>0</v>
      </c>
      <c r="F92" s="108">
        <v>0</v>
      </c>
    </row>
    <row r="93" spans="1:6" ht="12">
      <c r="A93" s="396" t="s">
        <v>675</v>
      </c>
      <c r="B93" s="397" t="s">
        <v>766</v>
      </c>
      <c r="C93" s="108">
        <v>0</v>
      </c>
      <c r="D93" s="108">
        <v>0</v>
      </c>
      <c r="E93" s="119">
        <f t="shared" si="1"/>
        <v>0</v>
      </c>
      <c r="F93" s="108">
        <v>0</v>
      </c>
    </row>
    <row r="94" spans="1:6" ht="12">
      <c r="A94" s="396" t="s">
        <v>767</v>
      </c>
      <c r="B94" s="397" t="s">
        <v>768</v>
      </c>
      <c r="C94" s="108">
        <v>1</v>
      </c>
      <c r="D94" s="108">
        <v>1</v>
      </c>
      <c r="E94" s="119">
        <f t="shared" si="1"/>
        <v>0</v>
      </c>
      <c r="F94" s="108">
        <v>0</v>
      </c>
    </row>
    <row r="95" spans="1:6" ht="12">
      <c r="A95" s="396" t="s">
        <v>769</v>
      </c>
      <c r="B95" s="397" t="s">
        <v>770</v>
      </c>
      <c r="C95" s="108">
        <v>55</v>
      </c>
      <c r="D95" s="108">
        <v>0</v>
      </c>
      <c r="E95" s="119">
        <f t="shared" si="1"/>
        <v>55</v>
      </c>
      <c r="F95" s="110">
        <v>0</v>
      </c>
    </row>
    <row r="96" spans="1:16" ht="12">
      <c r="A96" s="398" t="s">
        <v>771</v>
      </c>
      <c r="B96" s="407" t="s">
        <v>772</v>
      </c>
      <c r="C96" s="104">
        <f>C85+C80+C75+C71+C95</f>
        <v>526</v>
      </c>
      <c r="D96" s="104">
        <f>D85+D80+D75+D71+D95</f>
        <v>473</v>
      </c>
      <c r="E96" s="104">
        <f>E85+E80+E75+E71+E95</f>
        <v>53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773</v>
      </c>
      <c r="B97" s="395" t="s">
        <v>774</v>
      </c>
      <c r="C97" s="104">
        <f>C96+C68+C66</f>
        <v>526</v>
      </c>
      <c r="D97" s="104">
        <f>D96+D68+D66</f>
        <v>473</v>
      </c>
      <c r="E97" s="104">
        <f>E96+E68+E66</f>
        <v>53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775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469</v>
      </c>
      <c r="B100" s="395" t="s">
        <v>470</v>
      </c>
      <c r="C100" s="115" t="s">
        <v>776</v>
      </c>
      <c r="D100" s="115" t="s">
        <v>777</v>
      </c>
      <c r="E100" s="115" t="s">
        <v>778</v>
      </c>
      <c r="F100" s="115" t="s">
        <v>779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780</v>
      </c>
      <c r="B102" s="397" t="s">
        <v>781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782</v>
      </c>
      <c r="B103" s="397" t="s">
        <v>783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784</v>
      </c>
      <c r="B104" s="397" t="s">
        <v>785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786</v>
      </c>
      <c r="B105" s="395" t="s">
        <v>787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4" t="s">
        <v>789</v>
      </c>
      <c r="B107" s="604"/>
      <c r="C107" s="604"/>
      <c r="D107" s="604"/>
      <c r="E107" s="604"/>
      <c r="F107" s="60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3" t="s">
        <v>878</v>
      </c>
      <c r="B109" s="603"/>
      <c r="C109" s="603" t="s">
        <v>873</v>
      </c>
      <c r="D109" s="603"/>
      <c r="E109" s="603"/>
      <c r="F109" s="60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2" t="s">
        <v>862</v>
      </c>
      <c r="D111" s="602"/>
      <c r="E111" s="602"/>
      <c r="F111" s="60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31496062992125984" right="0.2362204724409449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790</v>
      </c>
      <c r="F2" s="418"/>
      <c r="G2" s="418"/>
      <c r="H2" s="416"/>
      <c r="I2" s="416"/>
    </row>
    <row r="3" spans="1:9" ht="12">
      <c r="A3" s="416"/>
      <c r="B3" s="417"/>
      <c r="C3" s="419" t="s">
        <v>791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389</v>
      </c>
      <c r="B4" s="610" t="str">
        <f>'справка №1-БАЛАНС'!E3</f>
        <v>ХД"ДУНАВ"АД - гр.Враца</v>
      </c>
      <c r="C4" s="610"/>
      <c r="D4" s="610"/>
      <c r="E4" s="610"/>
      <c r="F4" s="610"/>
      <c r="G4" s="616" t="s">
        <v>3</v>
      </c>
      <c r="H4" s="616"/>
      <c r="I4" s="500">
        <f>'справка №1-БАЛАНС'!H3</f>
        <v>106042644</v>
      </c>
    </row>
    <row r="5" spans="1:9" ht="24">
      <c r="A5" s="501" t="s">
        <v>6</v>
      </c>
      <c r="B5" s="611" t="str">
        <f>'справка №1-БАЛАНС'!E5</f>
        <v>31.12.2015 г.</v>
      </c>
      <c r="C5" s="611"/>
      <c r="D5" s="611"/>
      <c r="E5" s="611"/>
      <c r="F5" s="611"/>
      <c r="G5" s="614" t="s">
        <v>5</v>
      </c>
      <c r="H5" s="615"/>
      <c r="I5" s="500" t="str">
        <f>'справка №1-БАЛАНС'!H4</f>
        <v>РГ-05-0086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792</v>
      </c>
    </row>
    <row r="7" spans="1:9" s="520" customFormat="1" ht="12">
      <c r="A7" s="140" t="s">
        <v>469</v>
      </c>
      <c r="B7" s="79"/>
      <c r="C7" s="140" t="s">
        <v>793</v>
      </c>
      <c r="D7" s="141"/>
      <c r="E7" s="142"/>
      <c r="F7" s="143" t="s">
        <v>794</v>
      </c>
      <c r="G7" s="143"/>
      <c r="H7" s="143"/>
      <c r="I7" s="143"/>
    </row>
    <row r="8" spans="1:9" s="520" customFormat="1" ht="21.75" customHeight="1">
      <c r="A8" s="140"/>
      <c r="B8" s="81" t="s">
        <v>9</v>
      </c>
      <c r="C8" s="82" t="s">
        <v>795</v>
      </c>
      <c r="D8" s="82" t="s">
        <v>796</v>
      </c>
      <c r="E8" s="82" t="s">
        <v>797</v>
      </c>
      <c r="F8" s="142" t="s">
        <v>798</v>
      </c>
      <c r="G8" s="144" t="s">
        <v>799</v>
      </c>
      <c r="H8" s="144"/>
      <c r="I8" s="144" t="s">
        <v>800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1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802</v>
      </c>
      <c r="B12" s="90" t="s">
        <v>803</v>
      </c>
      <c r="C12" s="439">
        <v>227875</v>
      </c>
      <c r="D12" s="98">
        <v>0</v>
      </c>
      <c r="E12" s="98">
        <v>0</v>
      </c>
      <c r="F12" s="98">
        <v>255</v>
      </c>
      <c r="G12" s="98">
        <v>0</v>
      </c>
      <c r="H12" s="98">
        <v>0</v>
      </c>
      <c r="I12" s="434">
        <f>F12+G12-H12</f>
        <v>255</v>
      </c>
    </row>
    <row r="13" spans="1:9" s="521" customFormat="1" ht="12">
      <c r="A13" s="76" t="s">
        <v>804</v>
      </c>
      <c r="B13" s="90" t="s">
        <v>805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605</v>
      </c>
      <c r="B14" s="90" t="s">
        <v>806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807</v>
      </c>
      <c r="B15" s="90" t="s">
        <v>808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79</v>
      </c>
      <c r="B16" s="90" t="s">
        <v>809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573</v>
      </c>
      <c r="B17" s="92" t="s">
        <v>810</v>
      </c>
      <c r="C17" s="85">
        <f aca="true" t="shared" si="1" ref="C17:H17">C12+C13+C15+C16</f>
        <v>227875</v>
      </c>
      <c r="D17" s="85">
        <f t="shared" si="1"/>
        <v>0</v>
      </c>
      <c r="E17" s="85">
        <f t="shared" si="1"/>
        <v>0</v>
      </c>
      <c r="F17" s="85">
        <f t="shared" si="1"/>
        <v>255</v>
      </c>
      <c r="G17" s="85">
        <f t="shared" si="1"/>
        <v>0</v>
      </c>
      <c r="H17" s="85">
        <f t="shared" si="1"/>
        <v>0</v>
      </c>
      <c r="I17" s="434">
        <f t="shared" si="0"/>
        <v>255</v>
      </c>
    </row>
    <row r="18" spans="1:9" s="521" customFormat="1" ht="12">
      <c r="A18" s="88" t="s">
        <v>811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802</v>
      </c>
      <c r="B19" s="90" t="s">
        <v>812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813</v>
      </c>
      <c r="B20" s="90" t="s">
        <v>814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815</v>
      </c>
      <c r="B21" s="90" t="s">
        <v>816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817</v>
      </c>
      <c r="B22" s="90" t="s">
        <v>818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819</v>
      </c>
      <c r="B23" s="90" t="s">
        <v>820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821</v>
      </c>
      <c r="B24" s="90" t="s">
        <v>822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823</v>
      </c>
      <c r="B25" s="95" t="s">
        <v>824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825</v>
      </c>
      <c r="B26" s="92" t="s">
        <v>826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874</v>
      </c>
      <c r="B30" s="613"/>
      <c r="C30" s="613"/>
      <c r="D30" s="459" t="s">
        <v>828</v>
      </c>
      <c r="E30" s="612" t="s">
        <v>870</v>
      </c>
      <c r="F30" s="612"/>
      <c r="G30" s="612"/>
      <c r="H30" s="420" t="s">
        <v>387</v>
      </c>
      <c r="I30" s="612" t="s">
        <v>861</v>
      </c>
      <c r="J30" s="61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1968503937007874" right="0.1968503937007874" top="0.7480314960629921" bottom="0.5511811023622047" header="0.31496062992125984" footer="0.31496062992125984"/>
  <pageSetup horizontalDpi="300" verticalDpi="300" orientation="landscape" paperSize="9" scale="9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0">
      <selection activeCell="A153" sqref="A153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829</v>
      </c>
      <c r="B2" s="145"/>
      <c r="C2" s="145"/>
      <c r="D2" s="145"/>
      <c r="E2" s="145"/>
      <c r="F2" s="145"/>
    </row>
    <row r="3" spans="1:6" ht="12.75" customHeight="1">
      <c r="A3" s="145" t="s">
        <v>830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17" t="str">
        <f>'справка №1-БАЛАНС'!E3</f>
        <v>ХД"ДУНАВ"АД - гр.Враца</v>
      </c>
      <c r="C5" s="617"/>
      <c r="D5" s="617"/>
      <c r="E5" s="570" t="s">
        <v>3</v>
      </c>
      <c r="F5" s="451">
        <f>'справка №1-БАЛАНС'!H3</f>
        <v>106042644</v>
      </c>
    </row>
    <row r="6" spans="1:13" ht="15" customHeight="1">
      <c r="A6" s="27" t="s">
        <v>831</v>
      </c>
      <c r="B6" s="618" t="str">
        <f>'справка №1-БАЛАНС'!E5</f>
        <v>31.12.2015 г.</v>
      </c>
      <c r="C6" s="618"/>
      <c r="D6" s="510"/>
      <c r="E6" s="569" t="s">
        <v>5</v>
      </c>
      <c r="F6" s="511" t="str">
        <f>'справка №1-БАЛАНС'!H4</f>
        <v>РГ-05-0086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832</v>
      </c>
      <c r="B8" s="32" t="s">
        <v>9</v>
      </c>
      <c r="C8" s="33" t="s">
        <v>833</v>
      </c>
      <c r="D8" s="33" t="s">
        <v>834</v>
      </c>
      <c r="E8" s="33" t="s">
        <v>835</v>
      </c>
      <c r="F8" s="33" t="s">
        <v>836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837</v>
      </c>
      <c r="B10" s="35"/>
      <c r="C10" s="429"/>
      <c r="D10" s="429"/>
      <c r="E10" s="429"/>
      <c r="F10" s="429"/>
    </row>
    <row r="11" spans="1:6" ht="18" customHeight="1">
      <c r="A11" s="36" t="s">
        <v>838</v>
      </c>
      <c r="B11" s="37"/>
      <c r="C11" s="429"/>
      <c r="D11" s="429"/>
      <c r="E11" s="429"/>
      <c r="F11" s="429"/>
    </row>
    <row r="12" spans="1:6" ht="14.25" customHeight="1">
      <c r="A12" s="36" t="s">
        <v>839</v>
      </c>
      <c r="B12" s="37"/>
      <c r="C12" s="441">
        <v>0</v>
      </c>
      <c r="D12" s="441">
        <v>0</v>
      </c>
      <c r="E12" s="441">
        <v>0</v>
      </c>
      <c r="F12" s="443">
        <f>C12-E12</f>
        <v>0</v>
      </c>
    </row>
    <row r="13" spans="1:6" ht="12.75">
      <c r="A13" s="36" t="s">
        <v>840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555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558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573</v>
      </c>
      <c r="B27" s="39" t="s">
        <v>841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842</v>
      </c>
      <c r="B28" s="40"/>
      <c r="C28" s="429"/>
      <c r="D28" s="429"/>
      <c r="E28" s="429"/>
      <c r="F28" s="442"/>
    </row>
    <row r="29" spans="1:6" ht="12.75">
      <c r="A29" s="36" t="s">
        <v>549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552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555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558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825</v>
      </c>
      <c r="B44" s="39" t="s">
        <v>843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844</v>
      </c>
      <c r="B45" s="40"/>
      <c r="C45" s="429"/>
      <c r="D45" s="429"/>
      <c r="E45" s="429"/>
      <c r="F45" s="442"/>
    </row>
    <row r="46" spans="1:6" ht="12.75">
      <c r="A46" s="36" t="s">
        <v>864</v>
      </c>
      <c r="B46" s="40"/>
      <c r="C46" s="441">
        <v>22</v>
      </c>
      <c r="D46" s="441">
        <v>31</v>
      </c>
      <c r="E46" s="441">
        <v>0</v>
      </c>
      <c r="F46" s="443">
        <f>C46-E46</f>
        <v>22</v>
      </c>
    </row>
    <row r="47" spans="1:6" ht="12.75">
      <c r="A47" s="36" t="s">
        <v>865</v>
      </c>
      <c r="B47" s="40"/>
      <c r="C47" s="441">
        <v>208</v>
      </c>
      <c r="D47" s="441">
        <v>20</v>
      </c>
      <c r="E47" s="441">
        <v>0</v>
      </c>
      <c r="F47" s="443">
        <f aca="true" t="shared" si="2" ref="F47:F60">C47-E47</f>
        <v>208</v>
      </c>
    </row>
    <row r="48" spans="1:6" ht="12.75">
      <c r="A48" s="36" t="s">
        <v>866</v>
      </c>
      <c r="B48" s="40"/>
      <c r="C48" s="441">
        <v>10</v>
      </c>
      <c r="D48" s="441">
        <v>5</v>
      </c>
      <c r="E48" s="441">
        <v>0</v>
      </c>
      <c r="F48" s="443">
        <f t="shared" si="2"/>
        <v>10</v>
      </c>
    </row>
    <row r="49" spans="1:6" ht="12.75">
      <c r="A49" s="36" t="s">
        <v>867</v>
      </c>
      <c r="B49" s="40"/>
      <c r="C49" s="441">
        <v>15</v>
      </c>
      <c r="D49" s="441">
        <v>8</v>
      </c>
      <c r="E49" s="441">
        <v>0</v>
      </c>
      <c r="F49" s="443">
        <f t="shared" si="2"/>
        <v>15</v>
      </c>
    </row>
    <row r="50" spans="1:6" ht="12.75">
      <c r="A50" s="36" t="s">
        <v>868</v>
      </c>
      <c r="B50" s="37"/>
      <c r="C50" s="441">
        <v>0</v>
      </c>
      <c r="D50" s="441">
        <v>1</v>
      </c>
      <c r="E50" s="441">
        <v>0</v>
      </c>
      <c r="F50" s="443">
        <f t="shared" si="2"/>
        <v>0</v>
      </c>
    </row>
    <row r="51" spans="1:6" ht="12.75">
      <c r="A51" s="36">
        <v>6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>
        <v>7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845</v>
      </c>
      <c r="B61" s="39" t="s">
        <v>846</v>
      </c>
      <c r="C61" s="429">
        <f>SUM(C46:C60)</f>
        <v>255</v>
      </c>
      <c r="D61" s="429"/>
      <c r="E61" s="429">
        <f>SUM(E46:E60)</f>
        <v>0</v>
      </c>
      <c r="F61" s="442">
        <f>SUM(F46:F60)</f>
        <v>255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847</v>
      </c>
      <c r="B62" s="40"/>
      <c r="C62" s="429"/>
      <c r="D62" s="429"/>
      <c r="E62" s="429"/>
      <c r="F62" s="442"/>
    </row>
    <row r="63" spans="1:6" ht="12.75">
      <c r="A63" s="36" t="s">
        <v>549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552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555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558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590</v>
      </c>
      <c r="B78" s="39" t="s">
        <v>848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849</v>
      </c>
      <c r="B79" s="39" t="s">
        <v>850</v>
      </c>
      <c r="C79" s="429">
        <f>C78+C61+C44+C27</f>
        <v>255</v>
      </c>
      <c r="D79" s="429"/>
      <c r="E79" s="429">
        <f>E78+E61+E44+E27</f>
        <v>0</v>
      </c>
      <c r="F79" s="442">
        <f>F78+F61+F44+F27</f>
        <v>255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851</v>
      </c>
      <c r="B80" s="39"/>
      <c r="C80" s="429"/>
      <c r="D80" s="429"/>
      <c r="E80" s="429"/>
      <c r="F80" s="442"/>
    </row>
    <row r="81" spans="1:6" ht="14.25" customHeight="1">
      <c r="A81" s="36" t="s">
        <v>838</v>
      </c>
      <c r="B81" s="40"/>
      <c r="C81" s="429"/>
      <c r="D81" s="429"/>
      <c r="E81" s="429"/>
      <c r="F81" s="442"/>
    </row>
    <row r="82" spans="1:6" ht="12.75">
      <c r="A82" s="36" t="s">
        <v>839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840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555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558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573</v>
      </c>
      <c r="B97" s="39" t="s">
        <v>852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842</v>
      </c>
      <c r="B98" s="40"/>
      <c r="C98" s="429"/>
      <c r="D98" s="429"/>
      <c r="E98" s="429"/>
      <c r="F98" s="442"/>
    </row>
    <row r="99" spans="1:6" ht="12.75">
      <c r="A99" s="36" t="s">
        <v>549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552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555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558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825</v>
      </c>
      <c r="B114" s="39" t="s">
        <v>853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844</v>
      </c>
      <c r="B115" s="40"/>
      <c r="C115" s="429"/>
      <c r="D115" s="429"/>
      <c r="E115" s="429"/>
      <c r="F115" s="442"/>
    </row>
    <row r="116" spans="1:6" ht="12.75">
      <c r="A116" s="36" t="s">
        <v>549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552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555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558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845</v>
      </c>
      <c r="B131" s="39" t="s">
        <v>854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847</v>
      </c>
      <c r="B132" s="40"/>
      <c r="C132" s="429"/>
      <c r="D132" s="429"/>
      <c r="E132" s="429"/>
      <c r="F132" s="442"/>
    </row>
    <row r="133" spans="1:6" ht="12.75">
      <c r="A133" s="36" t="s">
        <v>549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552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555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558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590</v>
      </c>
      <c r="B148" s="39" t="s">
        <v>855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856</v>
      </c>
      <c r="B149" s="39" t="s">
        <v>857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879</v>
      </c>
      <c r="B151" s="453"/>
      <c r="C151" s="619" t="s">
        <v>871</v>
      </c>
      <c r="D151" s="619"/>
      <c r="E151" s="619"/>
      <c r="F151" s="61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19" t="s">
        <v>862</v>
      </c>
      <c r="D153" s="619"/>
      <c r="E153" s="619"/>
      <c r="F153" s="619"/>
    </row>
    <row r="154" spans="3:5" ht="12.75">
      <c r="C154" s="517"/>
      <c r="E154" s="517"/>
    </row>
  </sheetData>
  <sheetProtection/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Rady</cp:lastModifiedBy>
  <cp:lastPrinted>2016-04-20T08:33:42Z</cp:lastPrinted>
  <dcterms:created xsi:type="dcterms:W3CDTF">2000-06-29T12:02:40Z</dcterms:created>
  <dcterms:modified xsi:type="dcterms:W3CDTF">2016-04-25T11:54:18Z</dcterms:modified>
  <cp:category/>
  <cp:version/>
  <cp:contentType/>
  <cp:contentStatus/>
</cp:coreProperties>
</file>