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<sst xmlns="http://schemas.openxmlformats.org/spreadsheetml/2006/main" count="1068" uniqueCount="878">
  <si>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</si>
  <si>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</si>
  <si>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</si>
  <si>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</si>
  <si>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</si>
  <si>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</si>
  <si>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</si>
  <si>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</si>
  <si>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</si>
  <si>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</si>
  <si>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</si>
  <si>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</si>
  <si>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</si>
  <si>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</si>
  <si>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</si>
  <si>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</si>
  <si>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</si>
  <si>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</si>
  <si>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</si>
  <si>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</si>
  <si>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</si>
  <si>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</si>
  <si>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</si>
  <si>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</si>
  <si>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</si>
  <si>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</si>
  <si>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</si>
  <si>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</si>
  <si>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</si>
  <si>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</si>
  <si>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</si>
  <si>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</si>
  <si>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</si>
  <si>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</si>
  <si>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</si>
  <si>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</si>
  <si>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</si>
  <si>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</si>
  <si>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</si>
  <si>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</si>
  <si>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</si>
  <si>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</si>
  <si>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</si>
  <si>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</si>
  <si>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</si>
  <si>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</si>
  <si>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</si>
  <si>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</si>
  <si>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</si>
  <si>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</si>
  <si>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</si>
  <si>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</si>
  <si>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</si>
  <si>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</si>
  <si>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</si>
  <si>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</si>
  <si>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</si>
  <si>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</si>
  <si>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</si>
  <si>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</si>
  <si>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</si>
  <si>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</si>
  <si>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</si>
  <si>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</si>
  <si>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</si>
  <si>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</si>
  <si>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</si>
  <si>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</si>
  <si>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</si>
  <si>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</si>
  <si>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</si>
  <si>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</si>
  <si>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</si>
  <si>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</si>
  <si>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</si>
  <si>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</si>
  <si>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</si>
  <si>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</si>
  <si>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</si>
  <si>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</si>
  <si>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</si>
  <si>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</si>
  <si>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</si>
  <si>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</si>
  <si>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</si>
  <si>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</si>
  <si>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</si>
  <si>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</si>
  <si>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</si>
  <si>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</si>
  <si>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</si>
  <si>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</si>
  <si>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</si>
  <si>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</si>
  <si>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</si>
  <si>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</si>
  <si>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</si>
  <si>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</si>
  <si>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</si>
  <si>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</si>
  <si>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</si>
  <si>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</si>
  <si>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</si>
  <si>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</si>
  <si>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</si>
  <si>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</si>
  <si>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</si>
  <si>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</si>
  <si>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</si>
  <si>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</si>
  <si>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</si>
  <si>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</si>
  <si>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</si>
  <si>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</si>
  <si>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</si>
  <si>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</si>
  <si>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</si>
  <si>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</si>
  <si>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</si>
  <si>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</si>
  <si>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</si>
  <si>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</si>
  <si>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</si>
  <si>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</si>
  <si>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</si>
  <si>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</si>
  <si>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</si>
  <si>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</si>
  <si>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</si>
  <si>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</si>
  <si>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</si>
  <si>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</si>
  <si>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</si>
  <si>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</si>
  <si>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</si>
  <si>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</si>
  <si>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</si>
  <si>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</si>
  <si>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</si>
  <si>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</si>
  <si>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</si>
  <si>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</si>
  <si>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</si>
  <si>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</si>
  <si>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</si>
  <si>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</si>
  <si>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</si>
  <si>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</si>
  <si>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</si>
  <si>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</si>
  <si>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</si>
  <si>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</si>
  <si>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</si>
  <si>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</si>
  <si>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</si>
  <si>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</si>
  <si>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</si>
  <si>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</si>
  <si>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</si>
  <si>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</si>
  <si>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</si>
  <si>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</si>
  <si>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</si>
  <si>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</si>
  <si>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</si>
  <si>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</si>
  <si>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</si>
  <si>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</si>
  <si>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</si>
  <si>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</si>
  <si>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</si>
  <si>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</si>
  <si>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</si>
  <si>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</si>
  <si>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</si>
  <si>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</si>
  <si>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</si>
  <si>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</si>
  <si>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</si>
  <si>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</si>
  <si>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</si>
  <si>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</si>
  <si>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</si>
  <si>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</si>
  <si>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</si>
  <si>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</si>
  <si>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</si>
  <si>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</si>
  <si>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</si>
  <si>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</si>
  <si>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</si>
  <si>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</si>
  <si>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</si>
  <si>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</si>
  <si>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</si>
  <si>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</si>
  <si>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</si>
  <si>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</si>
  <si>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</si>
  <si>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</si>
  <si>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</si>
  <si>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</si>
  <si>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</si>
  <si>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</si>
  <si>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</si>
  <si>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</si>
  <si>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</si>
  <si>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</si>
  <si>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</si>
  <si>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</si>
  <si>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</si>
  <si>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</si>
  <si>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</si>
  <si>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</si>
  <si>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</si>
  <si>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</si>
  <si>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</si>
  <si>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</si>
  <si>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</si>
  <si>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</si>
  <si>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</si>
  <si>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</si>
  <si>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</si>
  <si>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</si>
  <si>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</si>
  <si>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</si>
  <si>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</si>
  <si>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</si>
  <si>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</si>
  <si>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</si>
  <si>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</si>
  <si>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</si>
  <si>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</si>
  <si>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</si>
  <si>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</si>
  <si>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</si>
  <si>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</si>
  <si>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</si>
  <si>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</si>
  <si>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</si>
  <si>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</si>
  <si>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</si>
  <si>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</si>
  <si>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</si>
  <si>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</si>
  <si>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</si>
  <si>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</si>
  <si>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</si>
  <si>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</si>
  <si>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</si>
  <si>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</si>
  <si>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</si>
  <si>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</si>
  <si>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</si>
  <si>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</si>
  <si>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</si>
  <si>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</si>
  <si>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</si>
  <si>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</si>
  <si>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</si>
  <si>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</si>
  <si>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</si>
  <si>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</si>
  <si>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</si>
  <si>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</si>
  <si>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</si>
  <si>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</si>
  <si>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</si>
  <si>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</si>
  <si>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</si>
  <si>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</si>
  <si>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</si>
  <si>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</si>
  <si>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</si>
  <si>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</si>
  <si>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</si>
  <si>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</si>
  <si>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</si>
  <si>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</si>
  <si>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</si>
  <si>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</si>
  <si>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</si>
  <si>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</si>
  <si>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</si>
  <si>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</si>
  <si>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</si>
  <si>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</si>
  <si>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</si>
  <si>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</si>
  <si>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</si>
  <si>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</si>
  <si>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</si>
  <si>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</si>
  <si>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</si>
  <si>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</si>
  <si>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</si>
  <si>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</si>
  <si>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</si>
  <si>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</si>
  <si>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</si>
  <si>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</si>
  <si>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</si>
  <si>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</si>
  <si>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</si>
  <si>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</si>
  <si>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</si>
  <si>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</si>
  <si>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</si>
  <si>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</si>
  <si>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</si>
  <si>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</si>
  <si>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</si>
  <si>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</si>
  <si>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</si>
  <si>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</si>
  <si>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</si>
  <si>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</si>
  <si>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</si>
  <si>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</si>
  <si>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</si>
  <si>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</si>
  <si>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</si>
  <si>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</si>
  <si>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</si>
  <si>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</si>
  <si>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</si>
  <si>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</si>
  <si>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</si>
  <si>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</si>
  <si>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</si>
  <si>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</si>
  <si>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</si>
  <si>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</si>
  <si>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</si>
  <si>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</si>
  <si>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</si>
  <si>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</si>
  <si>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</si>
  <si>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</si>
  <si>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</si>
  <si>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</si>
  <si>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</si>
  <si>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</si>
  <si>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</si>
  <si>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</si>
  <si>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</si>
  <si>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</si>
  <si>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</si>
  <si>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</si>
  <si>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</si>
  <si>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</si>
  <si>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</si>
  <si>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</si>
  <si>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</si>
  <si>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</si>
  <si>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</si>
  <si>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</si>
  <si>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</si>
  <si>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</si>
  <si>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</si>
  <si>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</si>
  <si>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</si>
  <si>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</si>
  <si>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</si>
  <si>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</si>
  <si>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</si>
  <si>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</si>
  <si>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</si>
  <si>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</si>
  <si>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</si>
  <si>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</si>
  <si>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</si>
  <si>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</si>
  <si>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</si>
  <si>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</si>
  <si>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</si>
  <si>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</si>
  <si>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</si>
  <si>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</si>
  <si>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</si>
  <si>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</si>
  <si>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</si>
  <si>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</si>
  <si>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</si>
  <si>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</si>
  <si>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</si>
  <si>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</si>
  <si>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</si>
  <si>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</si>
  <si>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</si>
  <si>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</si>
  <si>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</si>
  <si>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</si>
  <si>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</si>
  <si>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</si>
  <si>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</si>
  <si>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</si>
  <si>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</si>
  <si>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</si>
  <si>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</si>
  <si>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</si>
  <si>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</si>
  <si>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</si>
  <si>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</si>
  <si>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</si>
  <si>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</si>
  <si>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</si>
  <si>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</si>
  <si>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</si>
  <si>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</si>
  <si>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</si>
  <si>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</si>
  <si>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</si>
  <si>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</si>
  <si>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</si>
  <si>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</si>
  <si>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</si>
  <si>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</si>
  <si>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</si>
  <si>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</si>
  <si>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</si>
  <si>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</si>
  <si>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</si>
  <si>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</si>
  <si>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</si>
  <si>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</si>
  <si>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</si>
  <si>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</si>
  <si>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</si>
  <si>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</si>
  <si>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</si>
  <si>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</si>
  <si>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</si>
  <si>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</si>
  <si>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</si>
  <si>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</si>
  <si>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</si>
  <si>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</si>
  <si>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</si>
  <si>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</si>
  <si>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</si>
  <si>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</si>
  <si>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</si>
  <si>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</si>
  <si>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</si>
  <si>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</si>
  <si>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</si>
  <si>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</si>
  <si>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</si>
  <si>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</si>
  <si>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</si>
  <si>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</si>
  <si>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</si>
  <si>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</si>
  <si>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</si>
  <si>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</si>
  <si>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</si>
  <si>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</si>
  <si>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</si>
  <si>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</si>
  <si>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</si>
  <si>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</si>
  <si>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</si>
  <si>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</si>
  <si>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</si>
  <si>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</si>
  <si>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</si>
  <si>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</si>
  <si>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</si>
  <si>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</si>
  <si>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</si>
  <si>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</si>
  <si>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</si>
  <si>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</si>
  <si>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</si>
  <si>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</si>
  <si>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</si>
  <si>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</si>
  <si>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</si>
  <si>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</si>
  <si>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</si>
  <si>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</si>
  <si>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</si>
  <si>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</si>
  <si>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</si>
  <si>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</si>
  <si>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</si>
  <si>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</si>
  <si>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</si>
  <si>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</si>
  <si>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</si>
  <si>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</si>
  <si>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</si>
  <si>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</si>
  <si>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</si>
  <si>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</si>
  <si>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</si>
  <si>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</si>
  <si>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</si>
  <si>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</si>
  <si>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</si>
  <si>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</si>
  <si>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</si>
  <si>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</si>
  <si>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</si>
  <si>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</si>
  <si>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</si>
  <si>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</si>
  <si>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</si>
  <si>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</si>
  <si>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</si>
  <si>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</si>
  <si>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</si>
  <si>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</si>
  <si>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</si>
  <si>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</si>
  <si>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</si>
  <si>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</si>
  <si>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</si>
  <si>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</si>
  <si>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</si>
  <si>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</si>
  <si>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</si>
  <si>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</si>
  <si>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</si>
  <si>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</si>
  <si>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</si>
  <si>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</si>
  <si>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</si>
  <si>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</si>
  <si>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</si>
  <si>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</si>
  <si>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</si>
  <si>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</si>
  <si>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</si>
  <si>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</si>
  <si>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</si>
  <si>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</si>
  <si>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</si>
  <si>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</si>
  <si>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</si>
  <si>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</si>
  <si>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</si>
  <si>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</si>
  <si>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</si>
  <si>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</si>
  <si>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</si>
  <si>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</si>
  <si>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</si>
  <si>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</si>
  <si>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</si>
  <si>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</si>
  <si>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</si>
  <si>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</si>
  <si>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</si>
  <si>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</si>
  <si>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</si>
  <si>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</si>
  <si>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</si>
  <si>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</si>
  <si>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</si>
  <si>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</si>
  <si>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</si>
  <si>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</si>
  <si>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</si>
  <si>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</si>
  <si>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</si>
  <si>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</si>
  <si>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</si>
  <si>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</si>
  <si>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</si>
  <si>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</si>
  <si>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</si>
  <si>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</si>
  <si>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</si>
  <si>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</si>
  <si>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</si>
  <si>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</si>
  <si>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</si>
  <si>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</si>
  <si>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</si>
  <si>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</si>
  <si>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</si>
  <si>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</si>
  <si>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</si>
  <si>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</si>
  <si>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</si>
  <si>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</si>
  <si>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</si>
  <si>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</si>
  <si>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</si>
  <si>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</si>
  <si>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</si>
  <si>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</si>
  <si>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</si>
  <si>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</si>
  <si>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</si>
  <si>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</si>
  <si>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</si>
  <si>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</si>
  <si>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</si>
  <si>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</si>
  <si>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</si>
  <si>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</si>
  <si>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</si>
  <si>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</si>
  <si>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</si>
  <si>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</si>
  <si>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</si>
  <si>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</si>
  <si>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</si>
  <si>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</si>
  <si>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</si>
  <si>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</si>
  <si>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</si>
  <si>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</si>
  <si>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</si>
  <si>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</si>
  <si>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</si>
  <si>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</si>
  <si>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</si>
  <si>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</si>
  <si>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</si>
  <si>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</si>
  <si>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</si>
  <si>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</si>
  <si>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</si>
  <si>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</si>
  <si>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</si>
  <si>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</si>
  <si>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</si>
  <si>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</si>
  <si>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</si>
  <si>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</si>
  <si>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</si>
  <si>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</si>
  <si>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</si>
  <si>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</si>
  <si>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</si>
  <si>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</si>
  <si>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</si>
  <si>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</si>
  <si>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</si>
  <si>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</si>
  <si>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</si>
  <si>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</si>
  <si>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</si>
  <si>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</si>
  <si>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</si>
  <si>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</si>
  <si>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</si>
  <si>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</si>
  <si>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</si>
  <si>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</si>
  <si>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</si>
  <si>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</si>
  <si>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</si>
  <si>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</si>
  <si>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</si>
  <si>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</si>
  <si>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</si>
  <si>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</si>
  <si>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</si>
  <si>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</si>
  <si>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</si>
  <si>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</si>
  <si>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</si>
  <si>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</si>
  <si>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</si>
  <si>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</si>
  <si>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</si>
  <si>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</si>
  <si>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</si>
  <si>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</si>
  <si>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</si>
  <si>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</si>
  <si>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</si>
  <si>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</si>
  <si>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</si>
  <si>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</si>
  <si>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</si>
  <si>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</si>
  <si>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</si>
  <si>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</si>
  <si>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</si>
  <si>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</si>
  <si>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</si>
  <si>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</si>
  <si>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</si>
  <si>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</si>
  <si>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</si>
  <si>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</si>
  <si>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</si>
  <si>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</si>
  <si>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</si>
  <si>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</si>
  <si>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</si>
  <si>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</si>
  <si>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</si>
  <si>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</si>
  <si>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</si>
  <si>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</si>
  <si>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</si>
  <si>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</si>
  <si>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</si>
  <si>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</si>
  <si>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</si>
  <si>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</si>
  <si>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</si>
  <si>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</si>
  <si>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</si>
  <si>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</si>
  <si>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</si>
  <si>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</si>
  <si>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</si>
  <si>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</si>
  <si>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</si>
  <si>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</si>
  <si>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</si>
  <si>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</si>
  <si>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</si>
  <si>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</si>
  <si>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</si>
  <si>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</si>
  <si>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</si>
  <si>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</si>
  <si>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</si>
  <si>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</si>
  <si>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</si>
  <si>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</si>
  <si>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</si>
  <si>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</si>
  <si>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</si>
  <si>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</si>
  <si>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</si>
  <si>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</si>
  <si>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</si>
  <si>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</si>
  <si>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</si>
  <si>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</si>
  <si>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</si>
  <si>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</si>
  <si>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</si>
  <si>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</si>
  <si>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</si>
  <si>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</si>
  <si>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</si>
  <si>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</si>
  <si>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</si>
  <si>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</si>
  <si>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</si>
  <si>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</si>
  <si>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</si>
  <si>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</si>
  <si>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</si>
  <si>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</si>
  <si>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</si>
  <si>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</si>
  <si>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</si>
  <si>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</si>
  <si>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</si>
  <si>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</si>
  <si>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</si>
  <si>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</si>
  <si>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</si>
  <si>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</si>
  <si>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</si>
  <si>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</si>
  <si>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</si>
  <si>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</si>
  <si>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</si>
  <si>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</si>
  <si>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</si>
  <si>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</si>
  <si>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</si>
  <si>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</si>
  <si>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</si>
  <si>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</si>
  <si>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</si>
  <si>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</si>
  <si>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</si>
  <si>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</si>
  <si>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</si>
  <si>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</si>
  <si>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</si>
  <si>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</si>
  <si>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</si>
  <si>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</si>
  <si>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</si>
  <si>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</si>
  <si>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</si>
  <si>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</si>
  <si>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</si>
  <si>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</si>
  <si>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</si>
  <si>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</si>
  <si>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</si>
  <si>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</si>
  <si>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</si>
  <si>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</si>
  <si>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</si>
  <si>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</si>
  <si>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</si>
  <si>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</si>
  <si>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</si>
  <si>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</si>
  <si>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</si>
  <si>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</si>
  <si>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</si>
  <si>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</si>
  <si>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</si>
  <si>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</si>
  <si>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</si>
  <si>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</si>
  <si>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</si>
  <si>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</si>
  <si>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</si>
  <si>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</si>
  <si>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</si>
  <si>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</si>
  <si>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</si>
  <si>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</si>
  <si>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</si>
  <si>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</si>
  <si>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</si>
  <si>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</si>
  <si>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</si>
  <si>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</si>
  <si>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</si>
  <si>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</si>
  <si>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</si>
  <si>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</si>
  <si>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</si>
  <si>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</si>
  <si>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</si>
  <si>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</si>
  <si>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</si>
  <si>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</si>
  <si>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</si>
  <si>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</si>
  <si>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</si>
  <si>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</si>
  <si>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</si>
  <si>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</si>
  <si>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</si>
  <si>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</si>
  <si>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</si>
  <si>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</si>
  <si>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</si>
  <si>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</si>
  <si>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</si>
  <si>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</si>
  <si>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</si>
  <si>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</si>
  <si>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</si>
  <si>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</si>
  <si>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</si>
  <si>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</si>
  <si>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</si>
  <si>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</si>
  <si>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КОНСОЛИДИРАН</t>
  </si>
  <si>
    <t>РГ-05-0086</t>
  </si>
  <si>
    <t>П.Кръстев</t>
  </si>
  <si>
    <t>Съставител: С.Африканова</t>
  </si>
  <si>
    <t>Ръководител: П.Кръстев</t>
  </si>
  <si>
    <t xml:space="preserve"> Ръководител: П.Кръстев</t>
  </si>
  <si>
    <t xml:space="preserve">                                    Съставител: С.Африканова                         </t>
  </si>
  <si>
    <t>1. "Агротехчаст"АД -гр.Оряхово</t>
  </si>
  <si>
    <t>2."Телб Инвест"АД -гр.Враца</t>
  </si>
  <si>
    <t>3."ЗММ Враца"АД -гр.Враца</t>
  </si>
  <si>
    <t>4."Враца Стил"АД -гр.Враца</t>
  </si>
  <si>
    <t>31.12.2012 г.</t>
  </si>
  <si>
    <t>Дата на съставяне: 16.04.2013 г.</t>
  </si>
  <si>
    <t>16.04.2013 г</t>
  </si>
  <si>
    <t xml:space="preserve">Дата на съставяне:  16.04.2013 г.                             </t>
  </si>
  <si>
    <t xml:space="preserve">Дата  на съставяне: 16.04.2013 г.                                                                                                                   </t>
  </si>
  <si>
    <t xml:space="preserve">Дата на съставяне: 16.04.2013 г.                        </t>
  </si>
  <si>
    <r>
      <t>Дата на съставяне: 1</t>
    </r>
    <r>
      <rPr>
        <sz val="10"/>
        <rFont val="Times New Roman"/>
        <family val="1"/>
      </rPr>
      <t>6.04.2013 г.</t>
    </r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</si>
</sst>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0" fontId="8" fillId="0" borderId="0" xfId="64" applyFont="1" applyAlignment="1" applyProtection="1">
      <alignment horizontal="right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Continuous" wrapText="1"/>
      <protection locked="0"/>
    </xf>
    <xf numFmtId="0" fontId="9" fillId="0" borderId="0" xfId="64" applyFont="1" applyAlignment="1">
      <alignment horizontal="centerContinuous" wrapText="1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Continuous" vertical="center" wrapText="1"/>
      <protection/>
    </xf>
    <xf numFmtId="0" fontId="9" fillId="0" borderId="11" xfId="59" applyFont="1" applyBorder="1" applyAlignment="1" applyProtection="1">
      <alignment horizontal="centerContinuous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Continuous" vertical="center" wrapText="1"/>
      <protection/>
    </xf>
    <xf numFmtId="0" fontId="9" fillId="0" borderId="24" xfId="59" applyFont="1" applyBorder="1" applyAlignment="1" applyProtection="1">
      <alignment horizontal="centerContinuous" vertical="center" wrapText="1"/>
      <protection/>
    </xf>
    <xf numFmtId="0" fontId="9" fillId="0" borderId="23" xfId="59" applyFont="1" applyBorder="1" applyAlignment="1" applyProtection="1">
      <alignment horizontal="centerContinuous" vertical="center" wrapText="1"/>
      <protection/>
    </xf>
    <xf numFmtId="0" fontId="9" fillId="0" borderId="25" xfId="59" applyFont="1" applyBorder="1" applyAlignment="1" applyProtection="1">
      <alignment horizontal="centerContinuous" vertical="center" wrapText="1"/>
      <protection/>
    </xf>
    <xf numFmtId="49" fontId="9" fillId="0" borderId="13" xfId="59" applyNumberFormat="1" applyFont="1" applyBorder="1" applyAlignment="1" applyProtection="1">
      <alignment horizontal="centerContinuous" vertical="center" wrapText="1"/>
      <protection/>
    </xf>
    <xf numFmtId="49" fontId="9" fillId="0" borderId="11" xfId="59" applyNumberFormat="1" applyFont="1" applyBorder="1" applyAlignment="1" applyProtection="1">
      <alignment horizontal="centerContinuous" vertical="center" wrapText="1"/>
      <protection/>
    </xf>
    <xf numFmtId="0" fontId="10" fillId="0" borderId="0" xfId="59" applyFont="1" applyAlignment="1" applyProtection="1">
      <alignment horizontal="centerContinuous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Continuous" vertical="center" wrapText="1"/>
      <protection/>
    </xf>
    <xf numFmtId="166" fontId="9" fillId="0" borderId="0" xfId="59" applyNumberFormat="1" applyFont="1" applyBorder="1" applyAlignment="1" applyProtection="1">
      <alignment horizontal="centerContinuous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Continuous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Continuous" vertical="center" wrapText="1"/>
      <protection locked="0"/>
    </xf>
    <xf numFmtId="49" fontId="9" fillId="0" borderId="0" xfId="57" applyNumberFormat="1" applyFont="1" applyAlignment="1" applyProtection="1">
      <alignment horizontal="centerContinuous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4" sqref="A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861</v>
      </c>
    </row>
    <row r="5" spans="1:8" ht="15">
      <c r="A5" s="150" t="s">
        <v>6</v>
      </c>
      <c r="B5" s="575"/>
      <c r="C5" s="575"/>
      <c r="D5" s="575"/>
      <c r="E5" s="505" t="s">
        <v>871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22</v>
      </c>
      <c r="D11" s="151">
        <v>22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162</v>
      </c>
      <c r="D12" s="151">
        <v>176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6</v>
      </c>
      <c r="D14" s="151">
        <v>7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1</v>
      </c>
      <c r="D15" s="151">
        <v>1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0</v>
      </c>
      <c r="D18" s="151">
        <v>1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191</v>
      </c>
      <c r="D19" s="155">
        <f>SUM(D11:D18)</f>
        <v>207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40</v>
      </c>
      <c r="H20" s="158">
        <v>40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415</v>
      </c>
      <c r="H21" s="156">
        <f>SUM(H22:H24)</f>
        <v>341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30</v>
      </c>
      <c r="H22" s="152">
        <v>32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385</v>
      </c>
      <c r="H24" s="152">
        <v>309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455</v>
      </c>
      <c r="H25" s="154">
        <f>H19+H20+H21</f>
        <v>381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269</v>
      </c>
      <c r="H27" s="154">
        <f>SUM(H28:H30)</f>
        <v>274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276</v>
      </c>
      <c r="H28" s="152">
        <v>286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-7</v>
      </c>
      <c r="H29" s="316">
        <v>-12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-11</v>
      </c>
      <c r="D31" s="317">
        <v>-11</v>
      </c>
      <c r="E31" s="253" t="s">
        <v>97</v>
      </c>
      <c r="F31" s="242" t="s">
        <v>98</v>
      </c>
      <c r="G31" s="152">
        <v>55</v>
      </c>
      <c r="H31" s="152">
        <v>67</v>
      </c>
      <c r="M31" s="157"/>
    </row>
    <row r="32" spans="1:15" ht="15">
      <c r="A32" s="235" t="s">
        <v>99</v>
      </c>
      <c r="B32" s="250" t="s">
        <v>100</v>
      </c>
      <c r="C32" s="155">
        <f>C30+C31</f>
        <v>-11</v>
      </c>
      <c r="D32" s="155">
        <f>D30+D31</f>
        <v>-11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324</v>
      </c>
      <c r="H33" s="154">
        <f>H27+H31+H32</f>
        <v>341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255</v>
      </c>
      <c r="D34" s="155">
        <f>SUM(D35:D38)</f>
        <v>255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994</v>
      </c>
      <c r="H36" s="154">
        <f>H25+H17+H33</f>
        <v>937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574</v>
      </c>
      <c r="H39" s="158">
        <v>552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255</v>
      </c>
      <c r="D45" s="155">
        <f>D34+D39+D44</f>
        <v>255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435</v>
      </c>
      <c r="D55" s="155">
        <f>D19+D20+D21+D27+D32+D45+D51+D53+D54</f>
        <v>451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17</v>
      </c>
      <c r="D58" s="151">
        <v>18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31</v>
      </c>
      <c r="D60" s="151">
        <v>32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1592</v>
      </c>
      <c r="H61" s="154">
        <f>SUM(H62:H68)</f>
        <v>1653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1553</v>
      </c>
      <c r="H62" s="152">
        <v>1569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48</v>
      </c>
      <c r="D64" s="155">
        <f>SUM(D58:D63)</f>
        <v>50</v>
      </c>
      <c r="E64" s="237" t="s">
        <v>201</v>
      </c>
      <c r="F64" s="242" t="s">
        <v>202</v>
      </c>
      <c r="G64" s="152">
        <v>9</v>
      </c>
      <c r="H64" s="152">
        <v>33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22</v>
      </c>
      <c r="H65" s="152">
        <v>25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3</v>
      </c>
      <c r="H66" s="152">
        <v>11</v>
      </c>
    </row>
    <row r="67" spans="1:8" ht="15">
      <c r="A67" s="235" t="s">
        <v>208</v>
      </c>
      <c r="B67" s="241" t="s">
        <v>209</v>
      </c>
      <c r="C67" s="151">
        <v>222</v>
      </c>
      <c r="D67" s="151">
        <v>266</v>
      </c>
      <c r="E67" s="237" t="s">
        <v>210</v>
      </c>
      <c r="F67" s="242" t="s">
        <v>211</v>
      </c>
      <c r="G67" s="152">
        <v>0</v>
      </c>
      <c r="H67" s="152">
        <v>1</v>
      </c>
    </row>
    <row r="68" spans="1:8" ht="15">
      <c r="A68" s="235" t="s">
        <v>212</v>
      </c>
      <c r="B68" s="241" t="s">
        <v>213</v>
      </c>
      <c r="C68" s="151">
        <v>42</v>
      </c>
      <c r="D68" s="151">
        <v>25</v>
      </c>
      <c r="E68" s="237" t="s">
        <v>214</v>
      </c>
      <c r="F68" s="242" t="s">
        <v>215</v>
      </c>
      <c r="G68" s="152">
        <v>5</v>
      </c>
      <c r="H68" s="152">
        <v>14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38</v>
      </c>
      <c r="H69" s="152">
        <v>15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156</v>
      </c>
      <c r="D71" s="151">
        <v>157</v>
      </c>
      <c r="E71" s="253" t="s">
        <v>47</v>
      </c>
      <c r="F71" s="273" t="s">
        <v>225</v>
      </c>
      <c r="G71" s="161">
        <f>G59+G60+G61+G69+G70</f>
        <v>1630</v>
      </c>
      <c r="H71" s="161">
        <f>H59+H60+H61+H69+H70</f>
        <v>1668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1</v>
      </c>
      <c r="D72" s="151">
        <v>3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48</v>
      </c>
      <c r="D74" s="151">
        <v>58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469</v>
      </c>
      <c r="D75" s="155">
        <f>SUM(D67:D74)</f>
        <v>509</v>
      </c>
      <c r="E75" s="251" t="s">
        <v>161</v>
      </c>
      <c r="F75" s="245" t="s">
        <v>235</v>
      </c>
      <c r="G75" s="152">
        <v>8</v>
      </c>
      <c r="H75" s="152">
        <v>21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1638</v>
      </c>
      <c r="H79" s="162">
        <f>H71+H74+H75+H76</f>
        <v>1689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3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22</v>
      </c>
      <c r="D88" s="151">
        <v>61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2227</v>
      </c>
      <c r="D90" s="151">
        <v>2103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2252</v>
      </c>
      <c r="D91" s="155">
        <f>SUM(D87:D90)</f>
        <v>2167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2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2771</v>
      </c>
      <c r="D93" s="155">
        <f>D64+D75+D84+D91+D92</f>
        <v>2727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3206</v>
      </c>
      <c r="D94" s="164">
        <f>D93+D55</f>
        <v>3178</v>
      </c>
      <c r="E94" s="449" t="s">
        <v>271</v>
      </c>
      <c r="F94" s="289" t="s">
        <v>272</v>
      </c>
      <c r="G94" s="165">
        <f>G36+G39+G55+G79</f>
        <v>3206</v>
      </c>
      <c r="H94" s="165">
        <f>H36+H39+H55+H79</f>
        <v>3178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872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862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362204724409449" right="0.2362204724409449" top="0.1968503937007874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3" sqref="C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31.12.2012 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1</v>
      </c>
      <c r="D9" s="46">
        <v>4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82</v>
      </c>
      <c r="D10" s="46">
        <v>55</v>
      </c>
      <c r="E10" s="298" t="s">
        <v>290</v>
      </c>
      <c r="F10" s="549" t="s">
        <v>291</v>
      </c>
      <c r="G10" s="550">
        <v>1</v>
      </c>
      <c r="H10" s="550">
        <v>3</v>
      </c>
    </row>
    <row r="11" spans="1:8" ht="12">
      <c r="A11" s="298" t="s">
        <v>292</v>
      </c>
      <c r="B11" s="299" t="s">
        <v>293</v>
      </c>
      <c r="C11" s="46">
        <v>13</v>
      </c>
      <c r="D11" s="46">
        <v>12</v>
      </c>
      <c r="E11" s="300" t="s">
        <v>294</v>
      </c>
      <c r="F11" s="549" t="s">
        <v>295</v>
      </c>
      <c r="G11" s="550">
        <v>158</v>
      </c>
      <c r="H11" s="550">
        <v>114</v>
      </c>
    </row>
    <row r="12" spans="1:8" ht="12">
      <c r="A12" s="298" t="s">
        <v>296</v>
      </c>
      <c r="B12" s="299" t="s">
        <v>297</v>
      </c>
      <c r="C12" s="46">
        <v>125</v>
      </c>
      <c r="D12" s="46">
        <v>137</v>
      </c>
      <c r="E12" s="300" t="s">
        <v>79</v>
      </c>
      <c r="F12" s="549" t="s">
        <v>298</v>
      </c>
      <c r="G12" s="550">
        <v>18</v>
      </c>
      <c r="H12" s="550">
        <v>27</v>
      </c>
    </row>
    <row r="13" spans="1:18" ht="12">
      <c r="A13" s="298" t="s">
        <v>299</v>
      </c>
      <c r="B13" s="299" t="s">
        <v>300</v>
      </c>
      <c r="C13" s="46">
        <v>21</v>
      </c>
      <c r="D13" s="46">
        <v>22</v>
      </c>
      <c r="E13" s="301" t="s">
        <v>52</v>
      </c>
      <c r="F13" s="551" t="s">
        <v>301</v>
      </c>
      <c r="G13" s="548">
        <f>SUM(G9:G12)</f>
        <v>177</v>
      </c>
      <c r="H13" s="548">
        <f>SUM(H9:H12)</f>
        <v>144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4</v>
      </c>
      <c r="D14" s="46">
        <v>2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5</v>
      </c>
      <c r="D16" s="47">
        <v>7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251</v>
      </c>
      <c r="D19" s="49">
        <f>SUM(D9:D15)+D16</f>
        <v>239</v>
      </c>
      <c r="E19" s="304" t="s">
        <v>318</v>
      </c>
      <c r="F19" s="552" t="s">
        <v>319</v>
      </c>
      <c r="G19" s="550">
        <v>154</v>
      </c>
      <c r="H19" s="550">
        <v>167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3</v>
      </c>
      <c r="H20" s="550">
        <v>18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6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3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157</v>
      </c>
      <c r="H24" s="548">
        <f>SUM(H19:H23)</f>
        <v>191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3</v>
      </c>
      <c r="D25" s="46">
        <v>1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3</v>
      </c>
      <c r="D26" s="49">
        <f>SUM(D22:D25)</f>
        <v>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254</v>
      </c>
      <c r="D28" s="50">
        <f>D26+D19</f>
        <v>243</v>
      </c>
      <c r="E28" s="127" t="s">
        <v>340</v>
      </c>
      <c r="F28" s="554" t="s">
        <v>341</v>
      </c>
      <c r="G28" s="548">
        <f>G13+G15+G24</f>
        <v>334</v>
      </c>
      <c r="H28" s="548">
        <f>H13+H15+H24</f>
        <v>335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80</v>
      </c>
      <c r="D30" s="50">
        <f>IF((H28-D28)&gt;0,H28-D28,0)</f>
        <v>92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5</v>
      </c>
    </row>
    <row r="33" spans="1:18" ht="12">
      <c r="A33" s="128" t="s">
        <v>354</v>
      </c>
      <c r="B33" s="306" t="s">
        <v>355</v>
      </c>
      <c r="C33" s="49">
        <f>C28+C31+C32</f>
        <v>254</v>
      </c>
      <c r="D33" s="49">
        <f>D28+D31+D32</f>
        <v>243</v>
      </c>
      <c r="E33" s="127" t="s">
        <v>356</v>
      </c>
      <c r="F33" s="554" t="s">
        <v>357</v>
      </c>
      <c r="G33" s="53">
        <f>G32+G31+G28</f>
        <v>334</v>
      </c>
      <c r="H33" s="53">
        <f>H32+H31+H28</f>
        <v>340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80</v>
      </c>
      <c r="D34" s="50">
        <f>IF((H33-D33)&gt;0,H33-D33,0)</f>
        <v>97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9</v>
      </c>
      <c r="D35" s="49">
        <f>D36+D37+D38</f>
        <v>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9</v>
      </c>
      <c r="D36" s="46">
        <v>8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71</v>
      </c>
      <c r="D39" s="460">
        <f>+IF((H33-D33-D35)&gt;0,H33-D33-D35,0)</f>
        <v>89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16</v>
      </c>
      <c r="D40" s="51">
        <v>22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55</v>
      </c>
      <c r="D41" s="52">
        <f>IF(D39-D40&gt;0,D39-D40,0)</f>
        <v>67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334</v>
      </c>
      <c r="D42" s="53">
        <f>D33+D35+D39</f>
        <v>340</v>
      </c>
      <c r="E42" s="128" t="s">
        <v>383</v>
      </c>
      <c r="F42" s="129" t="s">
        <v>384</v>
      </c>
      <c r="G42" s="53">
        <f>G39+G33</f>
        <v>334</v>
      </c>
      <c r="H42" s="53">
        <f>H39+H33</f>
        <v>340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620" t="s">
        <v>873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862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2362204724409449" right="0.1968503937007874" top="0.3937007874015748" bottom="0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31.12.2012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175</v>
      </c>
      <c r="D10" s="54">
        <v>207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-98</v>
      </c>
      <c r="D11" s="54">
        <v>-119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-158</v>
      </c>
      <c r="D13" s="54">
        <v>-190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-16</v>
      </c>
      <c r="D15" s="54">
        <v>-5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150</v>
      </c>
      <c r="D16" s="54">
        <v>123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-11</v>
      </c>
      <c r="D19" s="54">
        <v>-9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42</v>
      </c>
      <c r="D20" s="55">
        <f>SUM(D10:D19)</f>
        <v>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30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4</v>
      </c>
      <c r="D29" s="54">
        <v>18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4</v>
      </c>
      <c r="D32" s="55">
        <f>SUM(D22:D31)</f>
        <v>54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55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-180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-16</v>
      </c>
      <c r="D40" s="54">
        <v>-132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39</v>
      </c>
      <c r="D42" s="55">
        <f>SUM(D34:D41)</f>
        <v>-312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85</v>
      </c>
      <c r="D43" s="55">
        <f>D42+D32+D20</f>
        <v>-251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2167</v>
      </c>
      <c r="D44" s="132">
        <v>2418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2252</v>
      </c>
      <c r="D45" s="55">
        <f>D44+D43</f>
        <v>2167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2252</v>
      </c>
      <c r="D46" s="56">
        <v>2167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2755905511811024" bottom="0.2362204724409449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D4" sqref="D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31.12.2012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40</v>
      </c>
      <c r="F11" s="58">
        <f>'справка №1-БАЛАНС'!H22</f>
        <v>32</v>
      </c>
      <c r="G11" s="58">
        <f>'справка №1-БАЛАНС'!H23</f>
        <v>0</v>
      </c>
      <c r="H11" s="60">
        <v>309</v>
      </c>
      <c r="I11" s="58">
        <f>'справка №1-БАЛАНС'!H28+'справка №1-БАЛАНС'!H31</f>
        <v>353</v>
      </c>
      <c r="J11" s="58">
        <f>'справка №1-БАЛАНС'!H29+'справка №1-БАЛАНС'!H32</f>
        <v>-12</v>
      </c>
      <c r="K11" s="60">
        <v>0</v>
      </c>
      <c r="L11" s="344">
        <f>SUM(C11:K11)</f>
        <v>937</v>
      </c>
      <c r="M11" s="58">
        <f>'справка №1-БАЛАНС'!H39</f>
        <v>552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40</v>
      </c>
      <c r="F15" s="61">
        <f t="shared" si="2"/>
        <v>32</v>
      </c>
      <c r="G15" s="61">
        <f t="shared" si="2"/>
        <v>0</v>
      </c>
      <c r="H15" s="61">
        <f t="shared" si="2"/>
        <v>309</v>
      </c>
      <c r="I15" s="61">
        <f t="shared" si="2"/>
        <v>353</v>
      </c>
      <c r="J15" s="61">
        <f t="shared" si="2"/>
        <v>-12</v>
      </c>
      <c r="K15" s="61">
        <f t="shared" si="2"/>
        <v>0</v>
      </c>
      <c r="L15" s="344">
        <f t="shared" si="1"/>
        <v>937</v>
      </c>
      <c r="M15" s="61">
        <f t="shared" si="2"/>
        <v>552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55</v>
      </c>
      <c r="J16" s="345">
        <f>+'справка №1-БАЛАНС'!G32</f>
        <v>0</v>
      </c>
      <c r="K16" s="60">
        <v>0</v>
      </c>
      <c r="L16" s="344">
        <f t="shared" si="1"/>
        <v>55</v>
      </c>
      <c r="M16" s="60">
        <v>16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76</v>
      </c>
      <c r="I17" s="62">
        <f t="shared" si="3"/>
        <v>-74</v>
      </c>
      <c r="J17" s="62">
        <f>J18+J19</f>
        <v>0</v>
      </c>
      <c r="K17" s="62">
        <f t="shared" si="3"/>
        <v>0</v>
      </c>
      <c r="L17" s="344">
        <f t="shared" si="1"/>
        <v>2</v>
      </c>
      <c r="M17" s="62">
        <f>M18+M19</f>
        <v>6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76</v>
      </c>
      <c r="I19" s="60">
        <v>-74</v>
      </c>
      <c r="J19" s="60">
        <v>0</v>
      </c>
      <c r="K19" s="60">
        <v>0</v>
      </c>
      <c r="L19" s="344">
        <f t="shared" si="1"/>
        <v>2</v>
      </c>
      <c r="M19" s="60">
        <v>6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-2</v>
      </c>
      <c r="G20" s="60">
        <v>0</v>
      </c>
      <c r="H20" s="60">
        <v>0</v>
      </c>
      <c r="I20" s="60">
        <v>-3</v>
      </c>
      <c r="J20" s="60">
        <v>5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/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40</v>
      </c>
      <c r="F29" s="59">
        <f t="shared" si="6"/>
        <v>30</v>
      </c>
      <c r="G29" s="59">
        <f t="shared" si="6"/>
        <v>0</v>
      </c>
      <c r="H29" s="59">
        <f t="shared" si="6"/>
        <v>385</v>
      </c>
      <c r="I29" s="59">
        <f t="shared" si="6"/>
        <v>331</v>
      </c>
      <c r="J29" s="59">
        <f t="shared" si="6"/>
        <v>-7</v>
      </c>
      <c r="K29" s="59">
        <f t="shared" si="6"/>
        <v>0</v>
      </c>
      <c r="L29" s="344">
        <f t="shared" si="1"/>
        <v>994</v>
      </c>
      <c r="M29" s="59">
        <f t="shared" si="6"/>
        <v>574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40</v>
      </c>
      <c r="F32" s="59">
        <f t="shared" si="7"/>
        <v>30</v>
      </c>
      <c r="G32" s="59">
        <f t="shared" si="7"/>
        <v>0</v>
      </c>
      <c r="H32" s="59">
        <f t="shared" si="7"/>
        <v>385</v>
      </c>
      <c r="I32" s="59">
        <f t="shared" si="7"/>
        <v>331</v>
      </c>
      <c r="J32" s="59">
        <f t="shared" si="7"/>
        <v>-7</v>
      </c>
      <c r="K32" s="59">
        <f t="shared" si="7"/>
        <v>0</v>
      </c>
      <c r="L32" s="344">
        <f t="shared" si="1"/>
        <v>994</v>
      </c>
      <c r="M32" s="59">
        <f>M29+M30+M31</f>
        <v>574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72" t="s">
        <v>863</v>
      </c>
      <c r="E38" s="572"/>
      <c r="F38" s="572"/>
      <c r="G38" s="572"/>
      <c r="H38" s="572"/>
      <c r="I38" s="572"/>
      <c r="J38" s="15" t="s">
        <v>865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433070866141736" right="0.31496062992125984" top="0.3937007874015748" bottom="0.3937007874015748" header="0.35433070866141736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F3" sqref="F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31.12.2012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22</v>
      </c>
      <c r="E9" s="189">
        <v>0</v>
      </c>
      <c r="F9" s="189">
        <v>0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286</v>
      </c>
      <c r="E10" s="189">
        <v>0</v>
      </c>
      <c r="F10" s="189">
        <v>3</v>
      </c>
      <c r="G10" s="74">
        <f aca="true" t="shared" si="2" ref="G10:G39">D10+E10-F10</f>
        <v>283</v>
      </c>
      <c r="H10" s="65">
        <v>0</v>
      </c>
      <c r="I10" s="65">
        <v>0</v>
      </c>
      <c r="J10" s="74">
        <f aca="true" t="shared" si="3" ref="J10:J39">G10+H10-I10</f>
        <v>283</v>
      </c>
      <c r="K10" s="65">
        <v>110</v>
      </c>
      <c r="L10" s="65">
        <v>11</v>
      </c>
      <c r="M10" s="65">
        <v>0</v>
      </c>
      <c r="N10" s="74">
        <f aca="true" t="shared" si="4" ref="N10:N39">K10+L10-M10</f>
        <v>121</v>
      </c>
      <c r="O10" s="65">
        <v>0</v>
      </c>
      <c r="P10" s="65">
        <v>0</v>
      </c>
      <c r="Q10" s="74">
        <f t="shared" si="0"/>
        <v>121</v>
      </c>
      <c r="R10" s="74">
        <f t="shared" si="1"/>
        <v>162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13</v>
      </c>
      <c r="E11" s="189">
        <v>0</v>
      </c>
      <c r="F11" s="189">
        <v>0</v>
      </c>
      <c r="G11" s="74">
        <f t="shared" si="2"/>
        <v>13</v>
      </c>
      <c r="H11" s="65">
        <v>0</v>
      </c>
      <c r="I11" s="65">
        <v>0</v>
      </c>
      <c r="J11" s="74">
        <f t="shared" si="3"/>
        <v>13</v>
      </c>
      <c r="K11" s="65">
        <v>13</v>
      </c>
      <c r="L11" s="65">
        <v>0</v>
      </c>
      <c r="M11" s="65">
        <v>0</v>
      </c>
      <c r="N11" s="74">
        <f t="shared" si="4"/>
        <v>13</v>
      </c>
      <c r="O11" s="65">
        <v>0</v>
      </c>
      <c r="P11" s="65">
        <v>0</v>
      </c>
      <c r="Q11" s="74">
        <f t="shared" si="0"/>
        <v>13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22</v>
      </c>
      <c r="E12" s="189">
        <v>0</v>
      </c>
      <c r="F12" s="189">
        <v>0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15</v>
      </c>
      <c r="L12" s="65">
        <v>1</v>
      </c>
      <c r="M12" s="65">
        <v>0</v>
      </c>
      <c r="N12" s="74">
        <f t="shared" si="4"/>
        <v>16</v>
      </c>
      <c r="O12" s="65">
        <v>0</v>
      </c>
      <c r="P12" s="65">
        <v>0</v>
      </c>
      <c r="Q12" s="74">
        <f t="shared" si="0"/>
        <v>16</v>
      </c>
      <c r="R12" s="74">
        <f t="shared" si="1"/>
        <v>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1</v>
      </c>
      <c r="E13" s="189">
        <v>0</v>
      </c>
      <c r="F13" s="189">
        <v>0</v>
      </c>
      <c r="G13" s="74">
        <f t="shared" si="2"/>
        <v>1</v>
      </c>
      <c r="H13" s="65">
        <v>0</v>
      </c>
      <c r="I13" s="65">
        <v>0</v>
      </c>
      <c r="J13" s="74">
        <f t="shared" si="3"/>
        <v>1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12</v>
      </c>
      <c r="E16" s="189">
        <v>0</v>
      </c>
      <c r="F16" s="189">
        <v>3</v>
      </c>
      <c r="G16" s="74">
        <f t="shared" si="2"/>
        <v>9</v>
      </c>
      <c r="H16" s="65">
        <v>0</v>
      </c>
      <c r="I16" s="65">
        <v>0</v>
      </c>
      <c r="J16" s="74">
        <f t="shared" si="3"/>
        <v>9</v>
      </c>
      <c r="K16" s="65">
        <v>11</v>
      </c>
      <c r="L16" s="65">
        <v>1</v>
      </c>
      <c r="M16" s="65">
        <v>3</v>
      </c>
      <c r="N16" s="74">
        <f t="shared" si="4"/>
        <v>9</v>
      </c>
      <c r="O16" s="65">
        <v>0</v>
      </c>
      <c r="P16" s="65">
        <v>0</v>
      </c>
      <c r="Q16" s="74">
        <f aca="true" t="shared" si="5" ref="Q16:Q25">N16+O16-P16</f>
        <v>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356</v>
      </c>
      <c r="E17" s="194">
        <f>SUM(E9:E16)</f>
        <v>0</v>
      </c>
      <c r="F17" s="194">
        <f>SUM(F9:F16)</f>
        <v>6</v>
      </c>
      <c r="G17" s="74">
        <f t="shared" si="2"/>
        <v>350</v>
      </c>
      <c r="H17" s="75">
        <f>SUM(H9:H16)</f>
        <v>0</v>
      </c>
      <c r="I17" s="75">
        <f>SUM(I9:I16)</f>
        <v>0</v>
      </c>
      <c r="J17" s="74">
        <f t="shared" si="3"/>
        <v>350</v>
      </c>
      <c r="K17" s="75">
        <f>SUM(K9:K16)</f>
        <v>149</v>
      </c>
      <c r="L17" s="75">
        <f>SUM(L9:L16)</f>
        <v>13</v>
      </c>
      <c r="M17" s="75">
        <f>SUM(M9:M16)</f>
        <v>3</v>
      </c>
      <c r="N17" s="74">
        <f t="shared" si="4"/>
        <v>159</v>
      </c>
      <c r="O17" s="75">
        <f>SUM(O9:O16)</f>
        <v>0</v>
      </c>
      <c r="P17" s="75">
        <f>SUM(P9:P16)</f>
        <v>0</v>
      </c>
      <c r="Q17" s="74">
        <f t="shared" si="5"/>
        <v>159</v>
      </c>
      <c r="R17" s="74">
        <f t="shared" si="6"/>
        <v>191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255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255</v>
      </c>
      <c r="H27" s="70">
        <f t="shared" si="8"/>
        <v>0</v>
      </c>
      <c r="I27" s="70">
        <f t="shared" si="8"/>
        <v>0</v>
      </c>
      <c r="J27" s="71">
        <f t="shared" si="3"/>
        <v>255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255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255</v>
      </c>
      <c r="H38" s="75">
        <f t="shared" si="12"/>
        <v>0</v>
      </c>
      <c r="I38" s="75">
        <f t="shared" si="12"/>
        <v>0</v>
      </c>
      <c r="J38" s="74">
        <f t="shared" si="3"/>
        <v>255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-11</v>
      </c>
      <c r="E39" s="189">
        <v>0</v>
      </c>
      <c r="F39" s="189">
        <v>0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600</v>
      </c>
      <c r="E40" s="438">
        <f>E17+E18+E19+E25+E38+E39</f>
        <v>0</v>
      </c>
      <c r="F40" s="438">
        <f aca="true" t="shared" si="13" ref="F40:R40">F17+F18+F19+F25+F38+F39</f>
        <v>6</v>
      </c>
      <c r="G40" s="438">
        <f t="shared" si="13"/>
        <v>594</v>
      </c>
      <c r="H40" s="438">
        <f t="shared" si="13"/>
        <v>0</v>
      </c>
      <c r="I40" s="438">
        <f t="shared" si="13"/>
        <v>0</v>
      </c>
      <c r="J40" s="438">
        <f t="shared" si="13"/>
        <v>594</v>
      </c>
      <c r="K40" s="438">
        <f t="shared" si="13"/>
        <v>149</v>
      </c>
      <c r="L40" s="438">
        <f t="shared" si="13"/>
        <v>13</v>
      </c>
      <c r="M40" s="438">
        <f t="shared" si="13"/>
        <v>3</v>
      </c>
      <c r="N40" s="438">
        <f t="shared" si="13"/>
        <v>159</v>
      </c>
      <c r="O40" s="438">
        <f t="shared" si="13"/>
        <v>0</v>
      </c>
      <c r="P40" s="438">
        <f t="shared" si="13"/>
        <v>0</v>
      </c>
      <c r="Q40" s="438">
        <f t="shared" si="13"/>
        <v>159</v>
      </c>
      <c r="R40" s="438">
        <f t="shared" si="13"/>
        <v>435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598"/>
      <c r="L44" s="598"/>
      <c r="M44" s="598"/>
      <c r="N44" s="598"/>
      <c r="O44" s="587" t="s">
        <v>864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3" sqref="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31.12.2012 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222</v>
      </c>
      <c r="D24" s="119">
        <f>SUM(D25:D27)</f>
        <v>222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187</v>
      </c>
      <c r="D25" s="108">
        <v>187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1</v>
      </c>
      <c r="D26" s="108">
        <v>1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34</v>
      </c>
      <c r="D27" s="108">
        <v>34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42</v>
      </c>
      <c r="D28" s="108">
        <v>42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1</v>
      </c>
      <c r="D31" s="108">
        <v>1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155</v>
      </c>
      <c r="D32" s="108">
        <v>2</v>
      </c>
      <c r="E32" s="120">
        <f t="shared" si="0"/>
        <v>153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48</v>
      </c>
      <c r="D38" s="105">
        <f>SUM(D39:D42)</f>
        <v>48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48</v>
      </c>
      <c r="D42" s="108">
        <v>48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469</v>
      </c>
      <c r="D43" s="104">
        <f>D24+D28+D29+D31+D30+D32+D33+D38</f>
        <v>316</v>
      </c>
      <c r="E43" s="118">
        <f>E24+E28+E29+E31+E30+E32+E33+E38</f>
        <v>153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469</v>
      </c>
      <c r="D44" s="103">
        <f>D43+D21+D19+D9</f>
        <v>316</v>
      </c>
      <c r="E44" s="118">
        <f>E43+E21+E19+E9</f>
        <v>153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1553</v>
      </c>
      <c r="D71" s="105">
        <f>SUM(D72:D74)</f>
        <v>1553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1553</v>
      </c>
      <c r="D73" s="108">
        <v>1553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39</v>
      </c>
      <c r="D85" s="104">
        <f>SUM(D86:D90)+D94</f>
        <v>39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9</v>
      </c>
      <c r="D87" s="108">
        <v>9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22</v>
      </c>
      <c r="D88" s="108">
        <v>22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3</v>
      </c>
      <c r="D89" s="108">
        <v>3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5</v>
      </c>
      <c r="D91" s="108">
        <v>5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0</v>
      </c>
      <c r="D94" s="108">
        <v>0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38</v>
      </c>
      <c r="D95" s="108">
        <v>38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1630</v>
      </c>
      <c r="D96" s="104">
        <f>D85+D80+D75+D71+D95</f>
        <v>1630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1630</v>
      </c>
      <c r="D97" s="104">
        <f>D96+D68+D66</f>
        <v>1630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872</v>
      </c>
      <c r="B109" s="603"/>
      <c r="C109" s="603" t="s">
        <v>863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864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31496062992125984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3" sqref="A33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31.12.2012 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227775</v>
      </c>
      <c r="D12" s="98">
        <v>0</v>
      </c>
      <c r="E12" s="98">
        <v>0</v>
      </c>
      <c r="F12" s="98">
        <v>255</v>
      </c>
      <c r="G12" s="98">
        <v>0</v>
      </c>
      <c r="H12" s="98">
        <v>0</v>
      </c>
      <c r="I12" s="434">
        <f>F12+G12-H12</f>
        <v>255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227775</v>
      </c>
      <c r="D17" s="85">
        <f t="shared" si="1"/>
        <v>0</v>
      </c>
      <c r="E17" s="85">
        <f t="shared" si="1"/>
        <v>0</v>
      </c>
      <c r="F17" s="85">
        <f t="shared" si="1"/>
        <v>255</v>
      </c>
      <c r="G17" s="85">
        <f t="shared" si="1"/>
        <v>0</v>
      </c>
      <c r="H17" s="85">
        <f t="shared" si="1"/>
        <v>0</v>
      </c>
      <c r="I17" s="434">
        <f t="shared" si="0"/>
        <v>255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862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1968503937007874" right="0.1968503937007874" top="0.7480314960629921" bottom="0.5511811023622047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27" sqref="A2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31.12.2012 г.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867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868</v>
      </c>
      <c r="B47" s="40"/>
      <c r="C47" s="441">
        <v>208</v>
      </c>
      <c r="D47" s="441">
        <v>20</v>
      </c>
      <c r="E47" s="441">
        <v>0</v>
      </c>
      <c r="F47" s="443">
        <f aca="true" t="shared" si="2" ref="F47:F60">C47-E47</f>
        <v>208</v>
      </c>
    </row>
    <row r="48" spans="1:6" ht="12.75">
      <c r="A48" s="36" t="s">
        <v>869</v>
      </c>
      <c r="B48" s="40"/>
      <c r="C48" s="441">
        <v>10</v>
      </c>
      <c r="D48" s="441">
        <v>5</v>
      </c>
      <c r="E48" s="441">
        <v>0</v>
      </c>
      <c r="F48" s="443">
        <f t="shared" si="2"/>
        <v>10</v>
      </c>
    </row>
    <row r="49" spans="1:6" ht="12.75">
      <c r="A49" s="36" t="s">
        <v>870</v>
      </c>
      <c r="B49" s="40"/>
      <c r="C49" s="441">
        <v>15</v>
      </c>
      <c r="D49" s="441">
        <v>8</v>
      </c>
      <c r="E49" s="441">
        <v>0</v>
      </c>
      <c r="F49" s="443">
        <f t="shared" si="2"/>
        <v>15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2">
        <f>SUM(F46:F60)</f>
        <v>255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255</v>
      </c>
      <c r="D79" s="429"/>
      <c r="E79" s="429">
        <f>E78+E61+E44+E27</f>
        <v>0</v>
      </c>
      <c r="F79" s="442">
        <f>F78+F61+F44+F27</f>
        <v>255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19" t="s">
        <v>863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864</v>
      </c>
      <c r="D153" s="619"/>
      <c r="E153" s="619"/>
      <c r="F153" s="619"/>
    </row>
    <row r="154" spans="3:5" ht="12.75">
      <c r="C154" s="517"/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2013-04-15T12:59:04Z</cp:lastPrinted>
  <dcterms:created xsi:type="dcterms:W3CDTF">2000-06-29T12:02:40Z</dcterms:created>
  <dcterms:modified xsi:type="dcterms:W3CDTF">2013-04-25T10:06:14Z</dcterms:modified>
  <cp:category/>
  <cp:version/>
  <cp:contentType/>
  <cp:contentStatus/>
</cp:coreProperties>
</file>