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<sst xmlns="http://schemas.openxmlformats.org/spreadsheetml/2006/main" count="1069" uniqueCount="879">
  <si>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</si>
  <si>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</si>
  <si>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</si>
  <si>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</si>
  <si>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</si>
  <si>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</si>
  <si>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</si>
  <si>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</si>
  <si>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</si>
  <si>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</si>
  <si>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</si>
  <si>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</si>
  <si>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</si>
  <si>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</si>
  <si>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</si>
  <si>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</si>
  <si>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</si>
  <si>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</si>
  <si>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</si>
  <si>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</si>
  <si>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</si>
  <si>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</si>
  <si>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</si>
  <si>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</si>
  <si>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</si>
  <si>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</si>
  <si>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</si>
  <si>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</si>
  <si>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</si>
  <si>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</si>
  <si>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</si>
  <si>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</si>
  <si>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</si>
  <si>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</si>
  <si>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</si>
  <si>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</si>
  <si>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</si>
  <si>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</si>
  <si>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</si>
  <si>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</si>
  <si>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</si>
  <si>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</si>
  <si>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</si>
  <si>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</si>
  <si>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</si>
  <si>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</si>
  <si>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</si>
  <si>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</si>
  <si>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</si>
  <si>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</si>
  <si>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</si>
  <si>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</si>
  <si>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</si>
  <si>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</si>
  <si>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</si>
  <si>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</si>
  <si>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</si>
  <si>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</si>
  <si>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</si>
  <si>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</si>
  <si>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</si>
  <si>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</si>
  <si>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</si>
  <si>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</si>
  <si>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</si>
  <si>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</si>
  <si>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</si>
  <si>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</si>
  <si>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</si>
  <si>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</si>
  <si>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</si>
  <si>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</si>
  <si>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</si>
  <si>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</si>
  <si>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</si>
  <si>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</si>
  <si>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</si>
  <si>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</si>
  <si>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</si>
  <si>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</si>
  <si>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</si>
  <si>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</si>
  <si>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</si>
  <si>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</si>
  <si>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</si>
  <si>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</si>
  <si>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</si>
  <si>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</si>
  <si>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</si>
  <si>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</si>
  <si>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</si>
  <si>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</si>
  <si>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</si>
  <si>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</si>
  <si>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</si>
  <si>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</si>
  <si>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</si>
  <si>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</si>
  <si>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</si>
  <si>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</si>
  <si>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</si>
  <si>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</si>
  <si>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</si>
  <si>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</si>
  <si>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</si>
  <si>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</si>
  <si>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</si>
  <si>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</si>
  <si>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</si>
  <si>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</si>
  <si>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</si>
  <si>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</si>
  <si>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</si>
  <si>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</si>
  <si>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</si>
  <si>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</si>
  <si>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</si>
  <si>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</si>
  <si>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</si>
  <si>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</si>
  <si>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</si>
  <si>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</si>
  <si>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</si>
  <si>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</si>
  <si>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</si>
  <si>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</si>
  <si>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</si>
  <si>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</si>
  <si>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</si>
  <si>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</si>
  <si>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</si>
  <si>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</si>
  <si>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</si>
  <si>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</si>
  <si>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</si>
  <si>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</si>
  <si>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</si>
  <si>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</si>
  <si>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</si>
  <si>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</si>
  <si>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</si>
  <si>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</si>
  <si>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</si>
  <si>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</si>
  <si>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</si>
  <si>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</si>
  <si>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</si>
  <si>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</si>
  <si>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</si>
  <si>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</si>
  <si>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</si>
  <si>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</si>
  <si>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</si>
  <si>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</si>
  <si>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</si>
  <si>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</si>
  <si>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</si>
  <si>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</si>
  <si>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</si>
  <si>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</si>
  <si>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</si>
  <si>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</si>
  <si>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</si>
  <si>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</si>
  <si>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</si>
  <si>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</si>
  <si>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</si>
  <si>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</si>
  <si>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</si>
  <si>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</si>
  <si>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</si>
  <si>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</si>
  <si>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</si>
  <si>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</si>
  <si>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</si>
  <si>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</si>
  <si>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</si>
  <si>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</si>
  <si>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</si>
  <si>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</si>
  <si>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</si>
  <si>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</si>
  <si>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</si>
  <si>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</si>
  <si>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</si>
  <si>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</si>
  <si>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</si>
  <si>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</si>
  <si>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</si>
  <si>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</si>
  <si>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</si>
  <si>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</si>
  <si>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</si>
  <si>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</si>
  <si>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</si>
  <si>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</si>
  <si>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</si>
  <si>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</si>
  <si>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</si>
  <si>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</si>
  <si>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</si>
  <si>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</si>
  <si>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</si>
  <si>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</si>
  <si>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</si>
  <si>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</si>
  <si>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</si>
  <si>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</si>
  <si>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</si>
  <si>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</si>
  <si>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</si>
  <si>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</si>
  <si>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</si>
  <si>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</si>
  <si>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</si>
  <si>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</si>
  <si>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</si>
  <si>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</si>
  <si>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</si>
  <si>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</si>
  <si>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</si>
  <si>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</si>
  <si>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</si>
  <si>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</si>
  <si>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</si>
  <si>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</si>
  <si>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</si>
  <si>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</si>
  <si>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</si>
  <si>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</si>
  <si>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</si>
  <si>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</si>
  <si>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</si>
  <si>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</si>
  <si>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</si>
  <si>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</si>
  <si>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</si>
  <si>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</si>
  <si>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</si>
  <si>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</si>
  <si>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</si>
  <si>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</si>
  <si>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</si>
  <si>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</si>
  <si>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</si>
  <si>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</si>
  <si>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</si>
  <si>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</si>
  <si>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</si>
  <si>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</si>
  <si>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</si>
  <si>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</si>
  <si>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</si>
  <si>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</si>
  <si>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</si>
  <si>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</si>
  <si>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</si>
  <si>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</si>
  <si>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</si>
  <si>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</si>
  <si>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</si>
  <si>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</si>
  <si>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</si>
  <si>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</si>
  <si>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</si>
  <si>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</si>
  <si>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</si>
  <si>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</si>
  <si>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</si>
  <si>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</si>
  <si>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</si>
  <si>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</si>
  <si>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</si>
  <si>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</si>
  <si>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</si>
  <si>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</si>
  <si>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</si>
  <si>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</si>
  <si>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</si>
  <si>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</si>
  <si>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</si>
  <si>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</si>
  <si>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</si>
  <si>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</si>
  <si>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</si>
  <si>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</si>
  <si>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</si>
  <si>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</si>
  <si>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</si>
  <si>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</si>
  <si>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</si>
  <si>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</si>
  <si>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</si>
  <si>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</si>
  <si>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</si>
  <si>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</si>
  <si>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</si>
  <si>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</si>
  <si>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</si>
  <si>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</si>
  <si>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</si>
  <si>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</si>
  <si>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</si>
  <si>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</si>
  <si>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</si>
  <si>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</si>
  <si>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</si>
  <si>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</si>
  <si>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</si>
  <si>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</si>
  <si>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</si>
  <si>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</si>
  <si>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</si>
  <si>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</si>
  <si>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</si>
  <si>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</si>
  <si>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</si>
  <si>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</si>
  <si>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</si>
  <si>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</si>
  <si>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</si>
  <si>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</si>
  <si>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</si>
  <si>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</si>
  <si>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</si>
  <si>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</si>
  <si>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</si>
  <si>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</si>
  <si>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</si>
  <si>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</si>
  <si>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</si>
  <si>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</si>
  <si>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</si>
  <si>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</si>
  <si>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</si>
  <si>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</si>
  <si>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</si>
  <si>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</si>
  <si>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</si>
  <si>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</si>
  <si>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</si>
  <si>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</si>
  <si>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</si>
  <si>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</si>
  <si>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</si>
  <si>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</si>
  <si>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</si>
  <si>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</si>
  <si>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</si>
  <si>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</si>
  <si>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</si>
  <si>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</si>
  <si>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</si>
  <si>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</si>
  <si>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</si>
  <si>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</si>
  <si>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</si>
  <si>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</si>
  <si>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</si>
  <si>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</si>
  <si>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</si>
  <si>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</si>
  <si>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</si>
  <si>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</si>
  <si>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</si>
  <si>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</si>
  <si>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</si>
  <si>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</si>
  <si>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</si>
  <si>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</si>
  <si>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</si>
  <si>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</si>
  <si>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</si>
  <si>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</si>
  <si>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</si>
  <si>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</si>
  <si>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</si>
  <si>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</si>
  <si>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</si>
  <si>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</si>
  <si>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</si>
  <si>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</si>
  <si>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</si>
  <si>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</si>
  <si>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</si>
  <si>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</si>
  <si>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</si>
  <si>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</si>
  <si>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</si>
  <si>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</si>
  <si>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</si>
  <si>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</si>
  <si>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</si>
  <si>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</si>
  <si>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</si>
  <si>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</si>
  <si>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</si>
  <si>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</si>
  <si>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</si>
  <si>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</si>
  <si>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</si>
  <si>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</si>
  <si>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</si>
  <si>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</si>
  <si>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</si>
  <si>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</si>
  <si>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</si>
  <si>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</si>
  <si>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</si>
  <si>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</si>
  <si>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</si>
  <si>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</si>
  <si>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</si>
  <si>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</si>
  <si>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</si>
  <si>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</si>
  <si>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</si>
  <si>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</si>
  <si>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</si>
  <si>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</si>
  <si>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</si>
  <si>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</si>
  <si>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</si>
  <si>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</si>
  <si>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</si>
  <si>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</si>
  <si>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</si>
  <si>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</si>
  <si>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</si>
  <si>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</si>
  <si>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</si>
  <si>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</si>
  <si>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</si>
  <si>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</si>
  <si>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</si>
  <si>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</si>
  <si>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</si>
  <si>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</si>
  <si>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</si>
  <si>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</si>
  <si>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</si>
  <si>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</si>
  <si>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</si>
  <si>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</si>
  <si>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</si>
  <si>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</si>
  <si>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</si>
  <si>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</si>
  <si>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</si>
  <si>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</si>
  <si>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</si>
  <si>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</si>
  <si>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</si>
  <si>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</si>
  <si>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</si>
  <si>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</si>
  <si>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</si>
  <si>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</si>
  <si>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</si>
  <si>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</si>
  <si>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</si>
  <si>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</si>
  <si>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</si>
  <si>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</si>
  <si>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</si>
  <si>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</si>
  <si>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</si>
  <si>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</si>
  <si>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</si>
  <si>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</si>
  <si>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</si>
  <si>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</si>
  <si>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</si>
  <si>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</si>
  <si>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</si>
  <si>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</si>
  <si>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</si>
  <si>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</si>
  <si>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</si>
  <si>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</si>
  <si>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</si>
  <si>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</si>
  <si>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</si>
  <si>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</si>
  <si>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</si>
  <si>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</si>
  <si>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</si>
  <si>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</si>
  <si>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</si>
  <si>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</si>
  <si>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</si>
  <si>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</si>
  <si>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</si>
  <si>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</si>
  <si>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</si>
  <si>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</si>
  <si>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</si>
  <si>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</si>
  <si>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</si>
  <si>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</si>
  <si>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</si>
  <si>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</si>
  <si>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</si>
  <si>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</si>
  <si>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</si>
  <si>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</si>
  <si>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</si>
  <si>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</si>
  <si>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</si>
  <si>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</si>
  <si>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</si>
  <si>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</si>
  <si>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</si>
  <si>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</si>
  <si>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</si>
  <si>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</si>
  <si>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</si>
  <si>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</si>
  <si>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</si>
  <si>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</si>
  <si>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</si>
  <si>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</si>
  <si>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</si>
  <si>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</si>
  <si>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</si>
  <si>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</si>
  <si>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</si>
  <si>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</si>
  <si>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</si>
  <si>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</si>
  <si>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</si>
  <si>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</si>
  <si>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</si>
  <si>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</si>
  <si>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</si>
  <si>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</si>
  <si>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</si>
  <si>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</si>
  <si>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</si>
  <si>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</si>
  <si>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</si>
  <si>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</si>
  <si>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</si>
  <si>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</si>
  <si>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</si>
  <si>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</si>
  <si>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</si>
  <si>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</si>
  <si>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</si>
  <si>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</si>
  <si>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</si>
  <si>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</si>
  <si>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</si>
  <si>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</si>
  <si>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</si>
  <si>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</si>
  <si>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</si>
  <si>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</si>
  <si>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</si>
  <si>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</si>
  <si>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</si>
  <si>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</si>
  <si>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</si>
  <si>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</si>
  <si>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</si>
  <si>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</si>
  <si>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</si>
  <si>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</si>
  <si>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</si>
  <si>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</si>
  <si>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</si>
  <si>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</si>
  <si>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</si>
  <si>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</si>
  <si>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</si>
  <si>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</si>
  <si>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</si>
  <si>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</si>
  <si>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</si>
  <si>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</si>
  <si>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</si>
  <si>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</si>
  <si>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</si>
  <si>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</si>
  <si>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</si>
  <si>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</si>
  <si>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</si>
  <si>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</si>
  <si>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</si>
  <si>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</si>
  <si>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</si>
  <si>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</si>
  <si>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</si>
  <si>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</si>
  <si>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</si>
  <si>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</si>
  <si>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</si>
  <si>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</si>
  <si>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</si>
  <si>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</si>
  <si>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</si>
  <si>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</si>
  <si>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</si>
  <si>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</si>
  <si>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</si>
  <si>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</si>
  <si>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</si>
  <si>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</si>
  <si>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</si>
  <si>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</si>
  <si>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</si>
  <si>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</si>
  <si>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</si>
  <si>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</si>
  <si>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</si>
  <si>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</si>
  <si>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</si>
  <si>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</si>
  <si>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</si>
  <si>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</si>
  <si>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</si>
  <si>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</si>
  <si>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</si>
  <si>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</si>
  <si>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</si>
  <si>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</si>
  <si>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</si>
  <si>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</si>
  <si>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</si>
  <si>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</si>
  <si>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</si>
  <si>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</si>
  <si>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</si>
  <si>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</si>
  <si>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</si>
  <si>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</si>
  <si>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</si>
  <si>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</si>
  <si>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</si>
  <si>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</si>
  <si>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</si>
  <si>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</si>
  <si>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</si>
  <si>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</si>
  <si>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</si>
  <si>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</si>
  <si>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</si>
  <si>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</si>
  <si>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</si>
  <si>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</si>
  <si>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</si>
  <si>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</si>
  <si>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</si>
  <si>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</si>
  <si>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</si>
  <si>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</si>
  <si>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</si>
  <si>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</si>
  <si>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</si>
  <si>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</si>
  <si>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</si>
  <si>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</si>
  <si>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</si>
  <si>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</si>
  <si>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</si>
  <si>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</si>
  <si>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</si>
  <si>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</si>
  <si>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</si>
  <si>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</si>
  <si>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</si>
  <si>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</si>
  <si>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</si>
  <si>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</si>
  <si>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</si>
  <si>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</si>
  <si>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</si>
  <si>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</si>
  <si>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</si>
  <si>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</si>
  <si>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</si>
  <si>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</si>
  <si>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</si>
  <si>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</si>
  <si>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</si>
  <si>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</si>
  <si>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</si>
  <si>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</si>
  <si>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</si>
  <si>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</si>
  <si>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</si>
  <si>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</si>
  <si>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</si>
  <si>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</si>
  <si>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</si>
  <si>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</si>
  <si>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</si>
  <si>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</si>
  <si>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</si>
  <si>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</si>
  <si>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</si>
  <si>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</si>
  <si>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</si>
  <si>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</si>
  <si>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</si>
  <si>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</si>
  <si>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</si>
  <si>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</si>
  <si>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</si>
  <si>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</si>
  <si>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</si>
  <si>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</si>
  <si>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</si>
  <si>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</si>
  <si>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</si>
  <si>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</si>
  <si>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</si>
  <si>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</si>
  <si>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</si>
  <si>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</si>
  <si>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</si>
  <si>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</si>
  <si>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</si>
  <si>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</si>
  <si>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</si>
  <si>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</si>
  <si>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</si>
  <si>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</si>
  <si>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</si>
  <si>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</si>
  <si>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</si>
  <si>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</si>
  <si>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</si>
  <si>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</si>
  <si>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</si>
  <si>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</si>
  <si>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</si>
  <si>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</si>
  <si>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</si>
  <si>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</si>
  <si>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</si>
  <si>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</si>
  <si>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</si>
  <si>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</si>
  <si>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</si>
  <si>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</si>
  <si>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</si>
  <si>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</si>
  <si>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</si>
  <si>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</si>
  <si>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</si>
  <si>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</si>
  <si>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</si>
  <si>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</si>
  <si>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</si>
  <si>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</si>
  <si>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</si>
  <si>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</si>
  <si>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</si>
  <si>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</si>
  <si>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</si>
  <si>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</si>
  <si>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</si>
  <si>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</si>
  <si>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</si>
  <si>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</si>
  <si>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</si>
  <si>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</si>
  <si>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</si>
  <si>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</si>
  <si>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</si>
  <si>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</si>
  <si>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</si>
  <si>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</si>
  <si>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</si>
  <si>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</si>
  <si>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</si>
  <si>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</si>
  <si>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</si>
  <si>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</si>
  <si>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</si>
  <si>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</si>
  <si>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</si>
  <si>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</si>
  <si>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</si>
  <si>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</si>
  <si>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</si>
  <si>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</si>
  <si>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</si>
  <si>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</si>
  <si>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</si>
  <si>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</si>
  <si>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</si>
  <si>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</si>
  <si>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</si>
  <si>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</si>
  <si>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</si>
  <si>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</si>
  <si>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</si>
  <si>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</si>
  <si>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</si>
  <si>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</si>
  <si>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</si>
  <si>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</si>
  <si>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</si>
  <si>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</si>
  <si>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</si>
  <si>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</si>
  <si>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</si>
  <si>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</si>
  <si>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</si>
  <si>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</si>
  <si>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</si>
  <si>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</si>
  <si>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</si>
  <si>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</si>
  <si>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</si>
  <si>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</si>
  <si>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</si>
  <si>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</si>
  <si>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</si>
  <si>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</si>
  <si>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</si>
  <si>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</si>
  <si>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</si>
  <si>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</si>
  <si>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</si>
  <si>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</si>
  <si>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</si>
  <si>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</si>
  <si>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</si>
  <si>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</si>
  <si>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</si>
  <si>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</si>
  <si>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</si>
  <si>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</si>
  <si>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</si>
  <si>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</si>
  <si>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</si>
  <si>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</si>
  <si>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</si>
  <si>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</si>
  <si>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</si>
  <si>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</si>
  <si>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</si>
  <si>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</si>
  <si>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</si>
  <si>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</si>
  <si>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</si>
  <si>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</si>
  <si>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</si>
  <si>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</si>
  <si>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</si>
  <si>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</si>
  <si>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</si>
  <si>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</si>
  <si>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</si>
  <si>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</si>
  <si>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</si>
  <si>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</si>
  <si>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КОНСОЛИДИРАН</t>
  </si>
  <si>
    <t>31.12.2010 г.-предварителен</t>
  </si>
  <si>
    <t>РГ-05-0086</t>
  </si>
  <si>
    <t>Дата на съставяне: 22.02.2011 г.</t>
  </si>
  <si>
    <t>П.Кръстев</t>
  </si>
  <si>
    <t>22.02.2011 г.</t>
  </si>
  <si>
    <t xml:space="preserve">Дата на съставяне: 22.02.2011 г.                                   </t>
  </si>
  <si>
    <t>Съставител: С.Африканова</t>
  </si>
  <si>
    <t>Ръководител: П.Кръстев</t>
  </si>
  <si>
    <t xml:space="preserve">Дата  на съставяне: 22.02.2011 г.                                                                                                                    </t>
  </si>
  <si>
    <t xml:space="preserve"> Ръководител: П.Кръстев</t>
  </si>
  <si>
    <t xml:space="preserve">Дата на съставяне: 22.02.2011 г.                     </t>
  </si>
  <si>
    <t xml:space="preserve">                                    Съставител: С.Африканова                        </t>
  </si>
  <si>
    <t>1. "Агротехчаст"АД -гр.Оряхово</t>
  </si>
  <si>
    <t>2."Ведерник"АД -гр.Белоградчик</t>
  </si>
  <si>
    <t>3." Телб Инвест"АД -гр.Враца</t>
  </si>
  <si>
    <t>4. "ЗММ Враца"АД -гр.Враца</t>
  </si>
  <si>
    <t>5. "Враца Стил"АД -гр.Враца</t>
  </si>
  <si>
    <r>
      <t xml:space="preserve">Дата на съставяне: </t>
    </r>
    <r>
      <rPr>
        <sz val="10"/>
        <rFont val="Times New Roman"/>
        <family val="1"/>
      </rPr>
      <t>22.02.2011 г.</t>
    </r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</si>
</sst>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d/m/yyyy&quot; &quot;&quot;г.&quot;;@"/>
    <numFmt numFmtId="183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3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2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Continuous" wrapText="1"/>
      <protection locked="0"/>
    </xf>
    <xf numFmtId="0" fontId="10" fillId="0" borderId="0" xfId="30" applyFont="1" applyAlignment="1">
      <alignment horizontal="centerContinuous" wrapText="1"/>
      <protection/>
    </xf>
    <xf numFmtId="183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Continuous" vertical="center" wrapText="1"/>
      <protection/>
    </xf>
    <xf numFmtId="0" fontId="10" fillId="0" borderId="2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Continuous" vertical="center" wrapText="1"/>
      <protection/>
    </xf>
    <xf numFmtId="0" fontId="10" fillId="0" borderId="15" xfId="25" applyFont="1" applyBorder="1" applyAlignment="1" applyProtection="1">
      <alignment horizontal="centerContinuous" vertical="center" wrapText="1"/>
      <protection/>
    </xf>
    <xf numFmtId="0" fontId="10" fillId="0" borderId="14" xfId="25" applyFont="1" applyBorder="1" applyAlignment="1" applyProtection="1">
      <alignment horizontal="centerContinuous" vertical="center" wrapText="1"/>
      <protection/>
    </xf>
    <xf numFmtId="0" fontId="10" fillId="0" borderId="16" xfId="25" applyFont="1" applyBorder="1" applyAlignment="1" applyProtection="1">
      <alignment horizontal="centerContinuous" vertical="center" wrapText="1"/>
      <protection/>
    </xf>
    <xf numFmtId="49" fontId="10" fillId="0" borderId="4" xfId="25" applyNumberFormat="1" applyFont="1" applyBorder="1" applyAlignment="1" applyProtection="1">
      <alignment horizontal="centerContinuous" vertical="center" wrapText="1"/>
      <protection/>
    </xf>
    <xf numFmtId="49" fontId="10" fillId="0" borderId="2" xfId="25" applyNumberFormat="1" applyFont="1" applyBorder="1" applyAlignment="1" applyProtection="1">
      <alignment horizontal="centerContinuous" vertical="center" wrapText="1"/>
      <protection/>
    </xf>
    <xf numFmtId="0" fontId="11" fillId="0" borderId="0" xfId="25" applyFont="1" applyAlignment="1" applyProtection="1">
      <alignment horizontal="centerContinuous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183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83" fontId="10" fillId="0" borderId="0" xfId="25" applyNumberFormat="1" applyFont="1" applyBorder="1" applyAlignment="1" applyProtection="1">
      <alignment horizontal="centerContinuous" vertical="justify" wrapText="1"/>
      <protection/>
    </xf>
    <xf numFmtId="183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3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Continuous" vertical="center" wrapText="1"/>
      <protection locked="0"/>
    </xf>
    <xf numFmtId="49" fontId="10" fillId="0" borderId="0" xfId="23" applyNumberFormat="1" applyFont="1" applyAlignment="1" applyProtection="1">
      <alignment horizontal="centerContinuous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3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B1">
      <selection activeCell="C2" sqref="C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859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860</v>
      </c>
      <c r="F4" s="576" t="s">
        <v>5</v>
      </c>
      <c r="G4" s="577"/>
      <c r="H4" s="461" t="s">
        <v>862</v>
      </c>
    </row>
    <row r="5" spans="1:8" ht="15">
      <c r="A5" s="150" t="s">
        <v>6</v>
      </c>
      <c r="B5" s="575"/>
      <c r="C5" s="575"/>
      <c r="D5" s="575"/>
      <c r="E5" s="505" t="s">
        <v>861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22</v>
      </c>
      <c r="D11" s="151">
        <v>22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187</v>
      </c>
      <c r="D12" s="151">
        <v>175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8</v>
      </c>
      <c r="D14" s="151">
        <v>9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1</v>
      </c>
      <c r="D18" s="151">
        <v>2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218</v>
      </c>
      <c r="D19" s="155">
        <f>SUM(D11:D18)</f>
        <v>208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68</v>
      </c>
      <c r="H20" s="158">
        <v>68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561</v>
      </c>
      <c r="H21" s="156">
        <f>SUM(H22:H24)</f>
        <v>1959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39</v>
      </c>
      <c r="H22" s="152">
        <v>38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522</v>
      </c>
      <c r="H24" s="152">
        <v>1921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629</v>
      </c>
      <c r="H25" s="154">
        <f>H19+H20+H21</f>
        <v>2027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531</v>
      </c>
      <c r="H27" s="154">
        <f>SUM(H28:H30)</f>
        <v>468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531</v>
      </c>
      <c r="H28" s="152">
        <v>468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0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-11</v>
      </c>
      <c r="D31" s="317">
        <v>-11</v>
      </c>
      <c r="E31" s="253" t="s">
        <v>97</v>
      </c>
      <c r="F31" s="242" t="s">
        <v>98</v>
      </c>
      <c r="G31" s="152">
        <v>78</v>
      </c>
      <c r="H31" s="152">
        <v>268</v>
      </c>
      <c r="M31" s="157"/>
    </row>
    <row r="32" spans="1:15" ht="15">
      <c r="A32" s="235" t="s">
        <v>99</v>
      </c>
      <c r="B32" s="250" t="s">
        <v>100</v>
      </c>
      <c r="C32" s="155">
        <f>C30+C31</f>
        <v>-11</v>
      </c>
      <c r="D32" s="155">
        <f>D30+D31</f>
        <v>-11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609</v>
      </c>
      <c r="H33" s="154">
        <f>H27+H31+H32</f>
        <v>736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265</v>
      </c>
      <c r="D34" s="155">
        <f>SUM(D35:D38)</f>
        <v>265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1453</v>
      </c>
      <c r="H36" s="154">
        <f>H25+H17+H33</f>
        <v>2978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265</v>
      </c>
      <c r="D37" s="151">
        <v>265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29</v>
      </c>
      <c r="H39" s="158">
        <v>29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265</v>
      </c>
      <c r="D45" s="155">
        <f>D34+D39+D44</f>
        <v>265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472</v>
      </c>
      <c r="D55" s="155">
        <f>D19+D20+D21+D27+D32+D45+D51+D53+D54</f>
        <v>462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16</v>
      </c>
      <c r="D58" s="151">
        <v>17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32</v>
      </c>
      <c r="D60" s="151">
        <v>38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98</v>
      </c>
      <c r="E61" s="243" t="s">
        <v>190</v>
      </c>
      <c r="F61" s="272" t="s">
        <v>191</v>
      </c>
      <c r="G61" s="154">
        <f>SUM(G62:G68)</f>
        <v>1780</v>
      </c>
      <c r="H61" s="154">
        <f>SUM(H62:H68)</f>
        <v>1513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1633</v>
      </c>
      <c r="H62" s="152">
        <v>1313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48</v>
      </c>
      <c r="D64" s="155">
        <f>SUM(D58:D63)</f>
        <v>153</v>
      </c>
      <c r="E64" s="237" t="s">
        <v>201</v>
      </c>
      <c r="F64" s="242" t="s">
        <v>202</v>
      </c>
      <c r="G64" s="152">
        <v>77</v>
      </c>
      <c r="H64" s="152">
        <v>79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23</v>
      </c>
      <c r="H65" s="152">
        <v>51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21</v>
      </c>
      <c r="H66" s="152">
        <v>30</v>
      </c>
    </row>
    <row r="67" spans="1:8" ht="15">
      <c r="A67" s="235" t="s">
        <v>208</v>
      </c>
      <c r="B67" s="241" t="s">
        <v>209</v>
      </c>
      <c r="C67" s="151">
        <v>69</v>
      </c>
      <c r="D67" s="151">
        <v>490</v>
      </c>
      <c r="E67" s="237" t="s">
        <v>210</v>
      </c>
      <c r="F67" s="242" t="s">
        <v>211</v>
      </c>
      <c r="G67" s="152">
        <v>11</v>
      </c>
      <c r="H67" s="152">
        <v>9</v>
      </c>
    </row>
    <row r="68" spans="1:8" ht="15">
      <c r="A68" s="235" t="s">
        <v>212</v>
      </c>
      <c r="B68" s="241" t="s">
        <v>213</v>
      </c>
      <c r="C68" s="151">
        <v>196</v>
      </c>
      <c r="D68" s="151">
        <v>61</v>
      </c>
      <c r="E68" s="237" t="s">
        <v>214</v>
      </c>
      <c r="F68" s="242" t="s">
        <v>215</v>
      </c>
      <c r="G68" s="152">
        <v>15</v>
      </c>
      <c r="H68" s="152">
        <v>31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12</v>
      </c>
      <c r="H69" s="152">
        <v>4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29</v>
      </c>
      <c r="D71" s="151">
        <v>18</v>
      </c>
      <c r="E71" s="253" t="s">
        <v>47</v>
      </c>
      <c r="F71" s="273" t="s">
        <v>225</v>
      </c>
      <c r="G71" s="161">
        <f>G59+G60+G61+G69+G70</f>
        <v>1792</v>
      </c>
      <c r="H71" s="161">
        <f>H59+H60+H61+H69+H70</f>
        <v>1517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6</v>
      </c>
      <c r="D72" s="151">
        <v>23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35</v>
      </c>
      <c r="D74" s="151">
        <v>41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335</v>
      </c>
      <c r="D75" s="155">
        <f>SUM(D67:D74)</f>
        <v>633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1792</v>
      </c>
      <c r="H79" s="162">
        <f>H71+H74+H75+H76</f>
        <v>1517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2</v>
      </c>
      <c r="D87" s="151">
        <v>16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83</v>
      </c>
      <c r="D88" s="151">
        <v>335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2333</v>
      </c>
      <c r="D90" s="151">
        <v>2923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2418</v>
      </c>
      <c r="D91" s="155">
        <f>SUM(D87:D90)</f>
        <v>3274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1</v>
      </c>
      <c r="D92" s="151">
        <v>2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2802</v>
      </c>
      <c r="D93" s="155">
        <f>D64+D75+D84+D91+D92</f>
        <v>4062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3274</v>
      </c>
      <c r="D94" s="164">
        <f>D93+D55</f>
        <v>4524</v>
      </c>
      <c r="E94" s="449" t="s">
        <v>271</v>
      </c>
      <c r="F94" s="289" t="s">
        <v>272</v>
      </c>
      <c r="G94" s="165">
        <f>G36+G39+G55+G79</f>
        <v>3274</v>
      </c>
      <c r="H94" s="165">
        <f>H36+H39+H55+H79</f>
        <v>4524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863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864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43" right="0.24" top="0.38" bottom="0.21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7">
      <selection activeCell="D15" sqref="D15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 - гр.Враца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31.12.2010 г.-предварителен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69</v>
      </c>
      <c r="D9" s="46">
        <v>110</v>
      </c>
      <c r="E9" s="298" t="s">
        <v>286</v>
      </c>
      <c r="F9" s="549" t="s">
        <v>287</v>
      </c>
      <c r="G9" s="550">
        <v>470</v>
      </c>
      <c r="H9" s="550">
        <v>510</v>
      </c>
    </row>
    <row r="10" spans="1:8" ht="12">
      <c r="A10" s="298" t="s">
        <v>288</v>
      </c>
      <c r="B10" s="299" t="s">
        <v>289</v>
      </c>
      <c r="C10" s="46">
        <v>294</v>
      </c>
      <c r="D10" s="46">
        <v>403</v>
      </c>
      <c r="E10" s="298" t="s">
        <v>290</v>
      </c>
      <c r="F10" s="549" t="s">
        <v>291</v>
      </c>
      <c r="G10" s="550">
        <v>32</v>
      </c>
      <c r="H10" s="550">
        <v>61</v>
      </c>
    </row>
    <row r="11" spans="1:8" ht="12">
      <c r="A11" s="298" t="s">
        <v>292</v>
      </c>
      <c r="B11" s="299" t="s">
        <v>293</v>
      </c>
      <c r="C11" s="46">
        <v>12</v>
      </c>
      <c r="D11" s="46">
        <v>12</v>
      </c>
      <c r="E11" s="300" t="s">
        <v>294</v>
      </c>
      <c r="F11" s="549" t="s">
        <v>295</v>
      </c>
      <c r="G11" s="550">
        <v>103</v>
      </c>
      <c r="H11" s="550">
        <v>16</v>
      </c>
    </row>
    <row r="12" spans="1:8" ht="12">
      <c r="A12" s="298" t="s">
        <v>296</v>
      </c>
      <c r="B12" s="299" t="s">
        <v>297</v>
      </c>
      <c r="C12" s="46">
        <v>220</v>
      </c>
      <c r="D12" s="46">
        <v>226</v>
      </c>
      <c r="E12" s="300" t="s">
        <v>79</v>
      </c>
      <c r="F12" s="549" t="s">
        <v>298</v>
      </c>
      <c r="G12" s="550">
        <v>0</v>
      </c>
      <c r="H12" s="550">
        <v>118</v>
      </c>
    </row>
    <row r="13" spans="1:18" ht="12">
      <c r="A13" s="298" t="s">
        <v>299</v>
      </c>
      <c r="B13" s="299" t="s">
        <v>300</v>
      </c>
      <c r="C13" s="46">
        <v>32</v>
      </c>
      <c r="D13" s="46">
        <v>41</v>
      </c>
      <c r="E13" s="301" t="s">
        <v>52</v>
      </c>
      <c r="F13" s="551" t="s">
        <v>301</v>
      </c>
      <c r="G13" s="548">
        <f>SUM(G9:G12)</f>
        <v>605</v>
      </c>
      <c r="H13" s="548">
        <f>SUM(H9:H12)</f>
        <v>705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29</v>
      </c>
      <c r="D14" s="46">
        <v>57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98</v>
      </c>
      <c r="D15" s="47">
        <v>-93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6</v>
      </c>
      <c r="D16" s="47">
        <v>8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760</v>
      </c>
      <c r="D19" s="49">
        <f>SUM(D9:D15)+D16</f>
        <v>764</v>
      </c>
      <c r="E19" s="304" t="s">
        <v>318</v>
      </c>
      <c r="F19" s="552" t="s">
        <v>319</v>
      </c>
      <c r="G19" s="550">
        <v>224</v>
      </c>
      <c r="H19" s="550">
        <v>363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3</v>
      </c>
      <c r="H20" s="550">
        <v>3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0</v>
      </c>
      <c r="H21" s="550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227</v>
      </c>
      <c r="H24" s="548">
        <f>SUM(H19:H23)</f>
        <v>366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1</v>
      </c>
      <c r="D25" s="46">
        <v>2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1</v>
      </c>
      <c r="D26" s="49">
        <f>SUM(D22:D25)</f>
        <v>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761</v>
      </c>
      <c r="D28" s="50">
        <f>D26+D19</f>
        <v>766</v>
      </c>
      <c r="E28" s="127" t="s">
        <v>340</v>
      </c>
      <c r="F28" s="554" t="s">
        <v>341</v>
      </c>
      <c r="G28" s="548">
        <f>G13+G15+G24</f>
        <v>832</v>
      </c>
      <c r="H28" s="548">
        <f>H13+H15+H24</f>
        <v>1071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71</v>
      </c>
      <c r="D30" s="50">
        <f>IF((H28-D28)&gt;0,H28-D28,0)</f>
        <v>305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3</v>
      </c>
      <c r="D32" s="46">
        <v>7</v>
      </c>
      <c r="E32" s="296" t="s">
        <v>352</v>
      </c>
      <c r="F32" s="552" t="s">
        <v>353</v>
      </c>
      <c r="G32" s="550">
        <v>19</v>
      </c>
      <c r="H32" s="550">
        <v>0</v>
      </c>
    </row>
    <row r="33" spans="1:18" ht="12">
      <c r="A33" s="128" t="s">
        <v>354</v>
      </c>
      <c r="B33" s="306" t="s">
        <v>355</v>
      </c>
      <c r="C33" s="49">
        <f>C28+C31+C32</f>
        <v>764</v>
      </c>
      <c r="D33" s="49">
        <f>D28+D31+D32</f>
        <v>773</v>
      </c>
      <c r="E33" s="127" t="s">
        <v>356</v>
      </c>
      <c r="F33" s="554" t="s">
        <v>357</v>
      </c>
      <c r="G33" s="53">
        <f>G32+G31+G28</f>
        <v>851</v>
      </c>
      <c r="H33" s="53">
        <f>H32+H31+H28</f>
        <v>1071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87</v>
      </c>
      <c r="D34" s="50">
        <f>IF((H33-D33)&gt;0,H33-D33,0)</f>
        <v>298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9</v>
      </c>
      <c r="D35" s="49">
        <f>D36+D37+D38</f>
        <v>30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9</v>
      </c>
      <c r="D36" s="46">
        <v>30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78</v>
      </c>
      <c r="D39" s="460">
        <f>+IF((H33-D33-D35)&gt;0,H33-D33-D35,0)</f>
        <v>268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78</v>
      </c>
      <c r="D41" s="52">
        <f>IF(D39-D40&gt;0,D39-D40,0)</f>
        <v>268</v>
      </c>
      <c r="E41" s="127" t="s">
        <v>379</v>
      </c>
      <c r="F41" s="558" t="s">
        <v>380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851</v>
      </c>
      <c r="D42" s="53">
        <f>D33+D35+D39</f>
        <v>1071</v>
      </c>
      <c r="E42" s="128" t="s">
        <v>383</v>
      </c>
      <c r="F42" s="129" t="s">
        <v>384</v>
      </c>
      <c r="G42" s="53">
        <f>G39+G33</f>
        <v>851</v>
      </c>
      <c r="H42" s="53">
        <f>H39+H33</f>
        <v>1071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427" t="s">
        <v>865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864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49" right="0.18" top="0.43" bottom="0.28" header="0.2" footer="0.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2" sqref="A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 - гр.Враца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31.12.2010 г.-предварителен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591</v>
      </c>
      <c r="D10" s="54">
        <v>846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-516</v>
      </c>
      <c r="D11" s="54">
        <v>-680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-274</v>
      </c>
      <c r="D13" s="54">
        <v>-449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-10</v>
      </c>
      <c r="D15" s="54">
        <v>-807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210</v>
      </c>
      <c r="D16" s="54">
        <v>343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-2</v>
      </c>
      <c r="D19" s="54">
        <v>-28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-1</v>
      </c>
      <c r="D20" s="55">
        <f>SUM(D10:D19)</f>
        <v>-775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10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3</v>
      </c>
      <c r="D29" s="54">
        <v>3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3</v>
      </c>
      <c r="D32" s="55">
        <f>SUM(D22:D31)</f>
        <v>13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410</v>
      </c>
      <c r="D36" s="54">
        <v>117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-579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-1271</v>
      </c>
      <c r="D40" s="54">
        <v>-4277</v>
      </c>
      <c r="E40" s="130"/>
      <c r="F40" s="130"/>
    </row>
    <row r="41" spans="1:8" ht="12">
      <c r="A41" s="332" t="s">
        <v>451</v>
      </c>
      <c r="B41" s="333" t="s">
        <v>452</v>
      </c>
      <c r="C41" s="54">
        <v>3</v>
      </c>
      <c r="D41" s="54">
        <v>31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-858</v>
      </c>
      <c r="D42" s="55">
        <f>SUM(D34:D41)</f>
        <v>-4708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-856</v>
      </c>
      <c r="D43" s="55">
        <f>D42+D32+D20</f>
        <v>-5470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3274</v>
      </c>
      <c r="D44" s="132">
        <v>8744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2418</v>
      </c>
      <c r="D45" s="55">
        <f>D44+D43</f>
        <v>3274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2418</v>
      </c>
      <c r="D46" s="56">
        <v>3274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867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868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29" header="0.5118110236220472" footer="0.2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">
      <selection activeCell="A1" sqref="A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 - гр.Враца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31.12.2010 г.-предварителен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68</v>
      </c>
      <c r="F11" s="58">
        <f>'справка №1-БАЛАНС'!H22</f>
        <v>38</v>
      </c>
      <c r="G11" s="58">
        <f>'справка №1-БАЛАНС'!H23</f>
        <v>0</v>
      </c>
      <c r="H11" s="60">
        <v>1921</v>
      </c>
      <c r="I11" s="58">
        <f>'справка №1-БАЛАНС'!H28+'справка №1-БАЛАНС'!H31</f>
        <v>736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2978</v>
      </c>
      <c r="M11" s="58">
        <f>'справка №1-БАЛАНС'!H39</f>
        <v>29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68</v>
      </c>
      <c r="F15" s="61">
        <f t="shared" si="2"/>
        <v>38</v>
      </c>
      <c r="G15" s="61">
        <f t="shared" si="2"/>
        <v>0</v>
      </c>
      <c r="H15" s="61">
        <f t="shared" si="2"/>
        <v>1921</v>
      </c>
      <c r="I15" s="61">
        <f t="shared" si="2"/>
        <v>736</v>
      </c>
      <c r="J15" s="61">
        <f t="shared" si="2"/>
        <v>0</v>
      </c>
      <c r="K15" s="61">
        <f t="shared" si="2"/>
        <v>0</v>
      </c>
      <c r="L15" s="344">
        <f t="shared" si="1"/>
        <v>2978</v>
      </c>
      <c r="M15" s="61">
        <f t="shared" si="2"/>
        <v>29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78</v>
      </c>
      <c r="J16" s="345">
        <f>+'справка №1-БАЛАНС'!G32</f>
        <v>0</v>
      </c>
      <c r="K16" s="60">
        <v>0</v>
      </c>
      <c r="L16" s="344">
        <f t="shared" si="1"/>
        <v>78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</v>
      </c>
      <c r="G17" s="62">
        <f t="shared" si="3"/>
        <v>0</v>
      </c>
      <c r="H17" s="62">
        <f t="shared" si="3"/>
        <v>-1397</v>
      </c>
      <c r="I17" s="62">
        <f t="shared" si="3"/>
        <v>-205</v>
      </c>
      <c r="J17" s="62">
        <f>J18+J19</f>
        <v>0</v>
      </c>
      <c r="K17" s="62">
        <f t="shared" si="3"/>
        <v>0</v>
      </c>
      <c r="L17" s="344">
        <f t="shared" si="1"/>
        <v>-1601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-1397</v>
      </c>
      <c r="I18" s="60">
        <v>-195</v>
      </c>
      <c r="J18" s="60">
        <v>0</v>
      </c>
      <c r="K18" s="60">
        <v>0</v>
      </c>
      <c r="L18" s="344">
        <f t="shared" si="1"/>
        <v>-1592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1</v>
      </c>
      <c r="G19" s="60">
        <v>0</v>
      </c>
      <c r="H19" s="60">
        <v>0</v>
      </c>
      <c r="I19" s="60">
        <v>-10</v>
      </c>
      <c r="J19" s="60">
        <v>0</v>
      </c>
      <c r="K19" s="60">
        <v>0</v>
      </c>
      <c r="L19" s="344">
        <f t="shared" si="1"/>
        <v>-9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-2</v>
      </c>
      <c r="I28" s="60">
        <v>0</v>
      </c>
      <c r="J28" s="60">
        <v>0</v>
      </c>
      <c r="K28" s="60">
        <v>0</v>
      </c>
      <c r="L28" s="344">
        <f t="shared" si="1"/>
        <v>-2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68</v>
      </c>
      <c r="F29" s="59">
        <f t="shared" si="6"/>
        <v>39</v>
      </c>
      <c r="G29" s="59">
        <f t="shared" si="6"/>
        <v>0</v>
      </c>
      <c r="H29" s="59">
        <f t="shared" si="6"/>
        <v>522</v>
      </c>
      <c r="I29" s="59">
        <f t="shared" si="6"/>
        <v>609</v>
      </c>
      <c r="J29" s="59">
        <f t="shared" si="6"/>
        <v>0</v>
      </c>
      <c r="K29" s="59">
        <f t="shared" si="6"/>
        <v>0</v>
      </c>
      <c r="L29" s="344">
        <f t="shared" si="1"/>
        <v>1453</v>
      </c>
      <c r="M29" s="59">
        <f t="shared" si="6"/>
        <v>29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68</v>
      </c>
      <c r="F32" s="59">
        <f t="shared" si="7"/>
        <v>39</v>
      </c>
      <c r="G32" s="59">
        <f t="shared" si="7"/>
        <v>0</v>
      </c>
      <c r="H32" s="59">
        <f t="shared" si="7"/>
        <v>522</v>
      </c>
      <c r="I32" s="59">
        <f t="shared" si="7"/>
        <v>609</v>
      </c>
      <c r="J32" s="59">
        <f t="shared" si="7"/>
        <v>0</v>
      </c>
      <c r="K32" s="59">
        <f t="shared" si="7"/>
        <v>0</v>
      </c>
      <c r="L32" s="344">
        <f t="shared" si="1"/>
        <v>1453</v>
      </c>
      <c r="M32" s="59">
        <f>M29+M30+M31</f>
        <v>29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72" t="s">
        <v>867</v>
      </c>
      <c r="E38" s="572"/>
      <c r="F38" s="572"/>
      <c r="G38" s="572"/>
      <c r="H38" s="572"/>
      <c r="I38" s="572"/>
      <c r="J38" s="15" t="s">
        <v>870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1">
      <selection activeCell="C3" sqref="C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 - гр.Враца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48">
      <c r="A3" s="599" t="s">
        <v>6</v>
      </c>
      <c r="B3" s="600"/>
      <c r="C3" s="601" t="str">
        <f>'справка №1-БАЛАНС'!E5</f>
        <v>31.12.2010 г.-предварителен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22</v>
      </c>
      <c r="E9" s="189">
        <v>0</v>
      </c>
      <c r="F9" s="189">
        <v>0</v>
      </c>
      <c r="G9" s="74">
        <f>D9+E9-F9</f>
        <v>22</v>
      </c>
      <c r="H9" s="65">
        <v>0</v>
      </c>
      <c r="I9" s="65">
        <v>0</v>
      </c>
      <c r="J9" s="74">
        <f>G9+H9-I9</f>
        <v>22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264</v>
      </c>
      <c r="E10" s="189">
        <v>22</v>
      </c>
      <c r="F10" s="189">
        <v>0</v>
      </c>
      <c r="G10" s="74">
        <f aca="true" t="shared" si="2" ref="G10:G39">D10+E10-F10</f>
        <v>286</v>
      </c>
      <c r="H10" s="65">
        <v>0</v>
      </c>
      <c r="I10" s="65">
        <v>0</v>
      </c>
      <c r="J10" s="74">
        <f aca="true" t="shared" si="3" ref="J10:J39">G10+H10-I10</f>
        <v>286</v>
      </c>
      <c r="K10" s="65">
        <v>89</v>
      </c>
      <c r="L10" s="65">
        <v>10</v>
      </c>
      <c r="M10" s="65">
        <v>0</v>
      </c>
      <c r="N10" s="74">
        <f aca="true" t="shared" si="4" ref="N10:N39">K10+L10-M10</f>
        <v>99</v>
      </c>
      <c r="O10" s="65">
        <v>0</v>
      </c>
      <c r="P10" s="65">
        <v>0</v>
      </c>
      <c r="Q10" s="74">
        <f t="shared" si="0"/>
        <v>99</v>
      </c>
      <c r="R10" s="74">
        <f t="shared" si="1"/>
        <v>187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19</v>
      </c>
      <c r="E11" s="189">
        <v>0</v>
      </c>
      <c r="F11" s="189">
        <v>0</v>
      </c>
      <c r="G11" s="74">
        <f t="shared" si="2"/>
        <v>19</v>
      </c>
      <c r="H11" s="65">
        <v>0</v>
      </c>
      <c r="I11" s="65">
        <v>0</v>
      </c>
      <c r="J11" s="74">
        <f t="shared" si="3"/>
        <v>19</v>
      </c>
      <c r="K11" s="65">
        <v>19</v>
      </c>
      <c r="L11" s="65">
        <v>0</v>
      </c>
      <c r="M11" s="65">
        <v>0</v>
      </c>
      <c r="N11" s="74">
        <f t="shared" si="4"/>
        <v>19</v>
      </c>
      <c r="O11" s="65">
        <v>0</v>
      </c>
      <c r="P11" s="65">
        <v>0</v>
      </c>
      <c r="Q11" s="74">
        <f t="shared" si="0"/>
        <v>19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22</v>
      </c>
      <c r="E12" s="189">
        <v>0</v>
      </c>
      <c r="F12" s="189">
        <v>0</v>
      </c>
      <c r="G12" s="74">
        <f t="shared" si="2"/>
        <v>22</v>
      </c>
      <c r="H12" s="65">
        <v>0</v>
      </c>
      <c r="I12" s="65">
        <v>0</v>
      </c>
      <c r="J12" s="74">
        <f t="shared" si="3"/>
        <v>22</v>
      </c>
      <c r="K12" s="65">
        <v>13</v>
      </c>
      <c r="L12" s="65">
        <v>1</v>
      </c>
      <c r="M12" s="65">
        <v>0</v>
      </c>
      <c r="N12" s="74">
        <f t="shared" si="4"/>
        <v>14</v>
      </c>
      <c r="O12" s="65">
        <v>0</v>
      </c>
      <c r="P12" s="65">
        <v>0</v>
      </c>
      <c r="Q12" s="74">
        <f t="shared" si="0"/>
        <v>14</v>
      </c>
      <c r="R12" s="74">
        <f t="shared" si="1"/>
        <v>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33</v>
      </c>
      <c r="E13" s="189">
        <v>0</v>
      </c>
      <c r="F13" s="189">
        <v>0</v>
      </c>
      <c r="G13" s="74">
        <f t="shared" si="2"/>
        <v>33</v>
      </c>
      <c r="H13" s="65">
        <v>0</v>
      </c>
      <c r="I13" s="65">
        <v>0</v>
      </c>
      <c r="J13" s="74">
        <f t="shared" si="3"/>
        <v>33</v>
      </c>
      <c r="K13" s="65">
        <v>33</v>
      </c>
      <c r="L13" s="65">
        <v>0</v>
      </c>
      <c r="M13" s="65">
        <v>0</v>
      </c>
      <c r="N13" s="74">
        <f t="shared" si="4"/>
        <v>33</v>
      </c>
      <c r="O13" s="65">
        <v>0</v>
      </c>
      <c r="P13" s="65">
        <v>0</v>
      </c>
      <c r="Q13" s="74">
        <f t="shared" si="0"/>
        <v>33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12</v>
      </c>
      <c r="E16" s="189">
        <v>0</v>
      </c>
      <c r="F16" s="189">
        <v>0</v>
      </c>
      <c r="G16" s="74">
        <f t="shared" si="2"/>
        <v>12</v>
      </c>
      <c r="H16" s="65">
        <v>0</v>
      </c>
      <c r="I16" s="65">
        <v>0</v>
      </c>
      <c r="J16" s="74">
        <f t="shared" si="3"/>
        <v>12</v>
      </c>
      <c r="K16" s="65">
        <v>10</v>
      </c>
      <c r="L16" s="65">
        <v>1</v>
      </c>
      <c r="M16" s="65">
        <v>0</v>
      </c>
      <c r="N16" s="74">
        <f t="shared" si="4"/>
        <v>11</v>
      </c>
      <c r="O16" s="65">
        <v>0</v>
      </c>
      <c r="P16" s="65">
        <v>0</v>
      </c>
      <c r="Q16" s="74">
        <f aca="true" t="shared" si="5" ref="Q16:Q25">N16+O16-P16</f>
        <v>11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372</v>
      </c>
      <c r="E17" s="194">
        <f>SUM(E9:E16)</f>
        <v>22</v>
      </c>
      <c r="F17" s="194">
        <f>SUM(F9:F16)</f>
        <v>0</v>
      </c>
      <c r="G17" s="74">
        <f t="shared" si="2"/>
        <v>394</v>
      </c>
      <c r="H17" s="75">
        <f>SUM(H9:H16)</f>
        <v>0</v>
      </c>
      <c r="I17" s="75">
        <f>SUM(I9:I16)</f>
        <v>0</v>
      </c>
      <c r="J17" s="74">
        <f t="shared" si="3"/>
        <v>394</v>
      </c>
      <c r="K17" s="75">
        <f>SUM(K9:K16)</f>
        <v>164</v>
      </c>
      <c r="L17" s="75">
        <f>SUM(L9:L16)</f>
        <v>12</v>
      </c>
      <c r="M17" s="75">
        <f>SUM(M9:M16)</f>
        <v>0</v>
      </c>
      <c r="N17" s="74">
        <f t="shared" si="4"/>
        <v>176</v>
      </c>
      <c r="O17" s="75">
        <f>SUM(O9:O16)</f>
        <v>0</v>
      </c>
      <c r="P17" s="75">
        <f>SUM(P9:P16)</f>
        <v>0</v>
      </c>
      <c r="Q17" s="74">
        <f t="shared" si="5"/>
        <v>176</v>
      </c>
      <c r="R17" s="74">
        <f t="shared" si="6"/>
        <v>218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265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265</v>
      </c>
      <c r="H27" s="70">
        <f t="shared" si="8"/>
        <v>0</v>
      </c>
      <c r="I27" s="70">
        <f t="shared" si="8"/>
        <v>0</v>
      </c>
      <c r="J27" s="71">
        <f t="shared" si="3"/>
        <v>265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265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265</v>
      </c>
      <c r="E30" s="189">
        <v>0</v>
      </c>
      <c r="F30" s="189">
        <v>0</v>
      </c>
      <c r="G30" s="74">
        <f t="shared" si="2"/>
        <v>265</v>
      </c>
      <c r="H30" s="72">
        <v>0</v>
      </c>
      <c r="I30" s="72">
        <v>0</v>
      </c>
      <c r="J30" s="74">
        <f t="shared" si="3"/>
        <v>265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265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265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265</v>
      </c>
      <c r="H38" s="75">
        <f t="shared" si="12"/>
        <v>0</v>
      </c>
      <c r="I38" s="75">
        <f t="shared" si="12"/>
        <v>0</v>
      </c>
      <c r="J38" s="74">
        <f t="shared" si="3"/>
        <v>265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265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-11</v>
      </c>
      <c r="E39" s="189">
        <v>0</v>
      </c>
      <c r="F39" s="189">
        <v>0</v>
      </c>
      <c r="G39" s="74">
        <f t="shared" si="2"/>
        <v>-11</v>
      </c>
      <c r="H39" s="72">
        <v>0</v>
      </c>
      <c r="I39" s="72">
        <v>0</v>
      </c>
      <c r="J39" s="74">
        <f t="shared" si="3"/>
        <v>-11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-11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626</v>
      </c>
      <c r="E40" s="438">
        <f>E17+E18+E19+E25+E38+E39</f>
        <v>22</v>
      </c>
      <c r="F40" s="438">
        <f aca="true" t="shared" si="13" ref="F40:R40">F17+F18+F19+F25+F38+F39</f>
        <v>0</v>
      </c>
      <c r="G40" s="438">
        <f t="shared" si="13"/>
        <v>648</v>
      </c>
      <c r="H40" s="438">
        <f t="shared" si="13"/>
        <v>0</v>
      </c>
      <c r="I40" s="438">
        <f t="shared" si="13"/>
        <v>0</v>
      </c>
      <c r="J40" s="438">
        <f t="shared" si="13"/>
        <v>648</v>
      </c>
      <c r="K40" s="438">
        <f t="shared" si="13"/>
        <v>164</v>
      </c>
      <c r="L40" s="438">
        <f t="shared" si="13"/>
        <v>12</v>
      </c>
      <c r="M40" s="438">
        <f t="shared" si="13"/>
        <v>0</v>
      </c>
      <c r="N40" s="438">
        <f t="shared" si="13"/>
        <v>176</v>
      </c>
      <c r="O40" s="438">
        <f t="shared" si="13"/>
        <v>0</v>
      </c>
      <c r="P40" s="438">
        <f t="shared" si="13"/>
        <v>0</v>
      </c>
      <c r="Q40" s="438">
        <f t="shared" si="13"/>
        <v>176</v>
      </c>
      <c r="R40" s="438">
        <f t="shared" si="13"/>
        <v>472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872</v>
      </c>
      <c r="I44" s="356"/>
      <c r="J44" s="356"/>
      <c r="K44" s="598"/>
      <c r="L44" s="598"/>
      <c r="M44" s="598"/>
      <c r="N44" s="598"/>
      <c r="O44" s="587" t="s">
        <v>868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 - гр.Враца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36">
      <c r="A4" s="494" t="s">
        <v>6</v>
      </c>
      <c r="B4" s="606" t="str">
        <f>'справка №1-БАЛАНС'!E5</f>
        <v>31.12.2010 г.-предварителен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69</v>
      </c>
      <c r="D24" s="119">
        <f>SUM(D25:D27)</f>
        <v>0</v>
      </c>
      <c r="E24" s="120">
        <f>SUM(E25:E27)</f>
        <v>69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52</v>
      </c>
      <c r="D25" s="108">
        <v>0</v>
      </c>
      <c r="E25" s="120">
        <f t="shared" si="0"/>
        <v>52</v>
      </c>
      <c r="F25" s="106"/>
    </row>
    <row r="26" spans="1:6" ht="12">
      <c r="A26" s="396" t="s">
        <v>653</v>
      </c>
      <c r="B26" s="397" t="s">
        <v>654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17</v>
      </c>
      <c r="D27" s="108">
        <v>0</v>
      </c>
      <c r="E27" s="120">
        <f t="shared" si="0"/>
        <v>17</v>
      </c>
      <c r="F27" s="106"/>
    </row>
    <row r="28" spans="1:6" ht="12">
      <c r="A28" s="396" t="s">
        <v>657</v>
      </c>
      <c r="B28" s="397" t="s">
        <v>658</v>
      </c>
      <c r="C28" s="108">
        <v>196</v>
      </c>
      <c r="D28" s="108">
        <v>192</v>
      </c>
      <c r="E28" s="120">
        <f t="shared" si="0"/>
        <v>4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29</v>
      </c>
      <c r="D32" s="108">
        <v>0</v>
      </c>
      <c r="E32" s="120">
        <f t="shared" si="0"/>
        <v>29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6</v>
      </c>
      <c r="D33" s="105">
        <f>SUM(D34:D37)</f>
        <v>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6</v>
      </c>
      <c r="D34" s="108">
        <v>6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35</v>
      </c>
      <c r="D38" s="105">
        <f>SUM(D39:D42)</f>
        <v>35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35</v>
      </c>
      <c r="D42" s="108">
        <v>35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335</v>
      </c>
      <c r="D43" s="104">
        <f>D24+D28+D29+D31+D30+D32+D33+D38</f>
        <v>233</v>
      </c>
      <c r="E43" s="118">
        <f>E24+E28+E29+E31+E30+E32+E33+E38</f>
        <v>102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335</v>
      </c>
      <c r="D44" s="103">
        <f>D43+D21+D19+D9</f>
        <v>233</v>
      </c>
      <c r="E44" s="118">
        <f>E43+E21+E19+E9</f>
        <v>102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1633</v>
      </c>
      <c r="D71" s="105">
        <f>SUM(D72:D74)</f>
        <v>1633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1633</v>
      </c>
      <c r="D73" s="108">
        <v>1633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147</v>
      </c>
      <c r="D85" s="104">
        <f>SUM(D86:D90)+D94</f>
        <v>124</v>
      </c>
      <c r="E85" s="104">
        <f>SUM(E86:E90)+E94</f>
        <v>23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77</v>
      </c>
      <c r="D87" s="108">
        <v>77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23</v>
      </c>
      <c r="D88" s="108">
        <v>0</v>
      </c>
      <c r="E88" s="119">
        <f t="shared" si="1"/>
        <v>23</v>
      </c>
      <c r="F88" s="108">
        <v>0</v>
      </c>
    </row>
    <row r="89" spans="1:6" ht="12">
      <c r="A89" s="396" t="s">
        <v>759</v>
      </c>
      <c r="B89" s="397" t="s">
        <v>760</v>
      </c>
      <c r="C89" s="108">
        <v>21</v>
      </c>
      <c r="D89" s="108">
        <v>21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15</v>
      </c>
      <c r="D90" s="103">
        <f>SUM(D91:D93)</f>
        <v>15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6</v>
      </c>
      <c r="D91" s="108">
        <v>6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5</v>
      </c>
      <c r="D92" s="108">
        <v>5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4</v>
      </c>
      <c r="D93" s="108">
        <v>4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11</v>
      </c>
      <c r="D94" s="108">
        <v>11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12</v>
      </c>
      <c r="D95" s="108">
        <v>12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1792</v>
      </c>
      <c r="D96" s="104">
        <f>D85+D80+D75+D71+D95</f>
        <v>1769</v>
      </c>
      <c r="E96" s="104">
        <f>E85+E80+E75+E71+E95</f>
        <v>23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1792</v>
      </c>
      <c r="D97" s="104">
        <f>D96+D68+D66</f>
        <v>1769</v>
      </c>
      <c r="E97" s="104">
        <f>E96+E68+E66</f>
        <v>23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3" t="s">
        <v>863</v>
      </c>
      <c r="B109" s="603"/>
      <c r="C109" s="603" t="s">
        <v>867</v>
      </c>
      <c r="D109" s="603"/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868</v>
      </c>
      <c r="D111" s="602"/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7">
      <selection activeCell="I31" sqref="I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 - гр.Враца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48">
      <c r="A5" s="501" t="s">
        <v>6</v>
      </c>
      <c r="B5" s="611" t="str">
        <f>'справка №1-БАЛАНС'!E5</f>
        <v>31.12.2010 г.-предварителен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230585</v>
      </c>
      <c r="D12" s="98">
        <v>0</v>
      </c>
      <c r="E12" s="98">
        <v>0</v>
      </c>
      <c r="F12" s="98">
        <v>265</v>
      </c>
      <c r="G12" s="98">
        <v>0</v>
      </c>
      <c r="H12" s="98">
        <v>0</v>
      </c>
      <c r="I12" s="434">
        <f>F12+G12-H12</f>
        <v>265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230585</v>
      </c>
      <c r="D17" s="85">
        <f t="shared" si="1"/>
        <v>0</v>
      </c>
      <c r="E17" s="85">
        <f t="shared" si="1"/>
        <v>0</v>
      </c>
      <c r="F17" s="85">
        <f t="shared" si="1"/>
        <v>265</v>
      </c>
      <c r="G17" s="85">
        <f t="shared" si="1"/>
        <v>0</v>
      </c>
      <c r="H17" s="85">
        <f t="shared" si="1"/>
        <v>0</v>
      </c>
      <c r="I17" s="434">
        <f t="shared" si="0"/>
        <v>265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863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864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2" right="0.19" top="0.5511811023622047" bottom="0.4724409448818898" header="0.5118110236220472" footer="0.5118110236220472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3" sqref="A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 - гр.Враца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31.12.2010 г.-предварителен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839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873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874</v>
      </c>
      <c r="B47" s="40"/>
      <c r="C47" s="441">
        <v>10</v>
      </c>
      <c r="D47" s="441">
        <v>10</v>
      </c>
      <c r="E47" s="441">
        <v>0</v>
      </c>
      <c r="F47" s="443">
        <f aca="true" t="shared" si="2" ref="F47:F60">C47-E47</f>
        <v>10</v>
      </c>
    </row>
    <row r="48" spans="1:6" ht="12.75">
      <c r="A48" s="36" t="s">
        <v>875</v>
      </c>
      <c r="B48" s="40"/>
      <c r="C48" s="441">
        <v>208</v>
      </c>
      <c r="D48" s="441">
        <v>20</v>
      </c>
      <c r="E48" s="441">
        <v>0</v>
      </c>
      <c r="F48" s="443">
        <f t="shared" si="2"/>
        <v>208</v>
      </c>
    </row>
    <row r="49" spans="1:6" ht="12.75">
      <c r="A49" s="36" t="s">
        <v>876</v>
      </c>
      <c r="B49" s="40"/>
      <c r="C49" s="441">
        <v>10</v>
      </c>
      <c r="D49" s="441">
        <v>5</v>
      </c>
      <c r="E49" s="441">
        <v>0</v>
      </c>
      <c r="F49" s="443">
        <f t="shared" si="2"/>
        <v>10</v>
      </c>
    </row>
    <row r="50" spans="1:6" ht="12.75">
      <c r="A50" s="36" t="s">
        <v>877</v>
      </c>
      <c r="B50" s="37"/>
      <c r="C50" s="441">
        <v>15</v>
      </c>
      <c r="D50" s="441">
        <v>8</v>
      </c>
      <c r="E50" s="441">
        <v>0</v>
      </c>
      <c r="F50" s="443">
        <f t="shared" si="2"/>
        <v>15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265</v>
      </c>
      <c r="D61" s="429"/>
      <c r="E61" s="429">
        <f>SUM(E46:E60)</f>
        <v>0</v>
      </c>
      <c r="F61" s="442">
        <f>SUM(F46:F60)</f>
        <v>265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265</v>
      </c>
      <c r="D79" s="429"/>
      <c r="E79" s="429">
        <f>E78+E61+E44+E27</f>
        <v>0</v>
      </c>
      <c r="F79" s="442">
        <f>F78+F61+F44+F27</f>
        <v>265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19" t="s">
        <v>867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868</v>
      </c>
      <c r="D153" s="619"/>
      <c r="E153" s="619"/>
      <c r="F153" s="619"/>
    </row>
    <row r="154" spans="3:5" ht="12.75">
      <c r="C154" s="517"/>
      <c r="E154" s="517"/>
    </row>
  </sheetData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2011-02-21T12:15:05Z</cp:lastPrinted>
  <dcterms:created xsi:type="dcterms:W3CDTF">2000-06-29T12:02:40Z</dcterms:created>
  <dcterms:modified xsi:type="dcterms:W3CDTF">2011-02-23T11:49:10Z</dcterms:modified>
  <cp:category/>
  <cp:version/>
  <cp:contentType/>
  <cp:contentStatus/>
</cp:coreProperties>
</file>