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<sst xmlns="http://schemas.openxmlformats.org/spreadsheetml/2006/main" count="1070" uniqueCount="880">
  <si>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</si>
  <si>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</si>
  <si>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</si>
  <si>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</si>
  <si>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</si>
  <si>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</si>
  <si>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</si>
  <si>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</si>
  <si>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</si>
  <si>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</si>
  <si>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</si>
  <si>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</si>
  <si>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</si>
  <si>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</si>
  <si>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</si>
  <si>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</si>
  <si>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</si>
  <si>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</si>
  <si>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</si>
  <si>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</si>
  <si>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</si>
  <si>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</si>
  <si>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</si>
  <si>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</si>
  <si>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</si>
  <si>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</si>
  <si>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</si>
  <si>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</si>
  <si>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</si>
  <si>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</si>
  <si>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</si>
  <si>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</si>
  <si>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</si>
  <si>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</si>
  <si>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</si>
  <si>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</si>
  <si>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</si>
  <si>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</si>
  <si>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</si>
  <si>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</si>
  <si>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</si>
  <si>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</si>
  <si>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</si>
  <si>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</si>
  <si>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</si>
  <si>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</si>
  <si>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</si>
  <si>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</si>
  <si>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</si>
  <si>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</si>
  <si>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</si>
  <si>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</si>
  <si>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</si>
  <si>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</si>
  <si>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</si>
  <si>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</si>
  <si>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</si>
  <si>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</si>
  <si>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</si>
  <si>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</si>
  <si>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</si>
  <si>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</si>
  <si>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</si>
  <si>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</si>
  <si>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</si>
  <si>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</si>
  <si>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</si>
  <si>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</si>
  <si>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</si>
  <si>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</si>
  <si>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</si>
  <si>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</si>
  <si>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</si>
  <si>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</si>
  <si>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</si>
  <si>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</si>
  <si>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</si>
  <si>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</si>
  <si>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</si>
  <si>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</si>
  <si>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</si>
  <si>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</si>
  <si>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</si>
  <si>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</si>
  <si>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</si>
  <si>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</si>
  <si>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</si>
  <si>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</si>
  <si>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</si>
  <si>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</si>
  <si>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</si>
  <si>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</si>
  <si>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</si>
  <si>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</si>
  <si>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</si>
  <si>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</si>
  <si>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</si>
  <si>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</si>
  <si>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</si>
  <si>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</si>
  <si>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</si>
  <si>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</si>
  <si>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</si>
  <si>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</si>
  <si>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</si>
  <si>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</si>
  <si>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</si>
  <si>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</si>
  <si>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</si>
  <si>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</si>
  <si>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</si>
  <si>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</si>
  <si>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</si>
  <si>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</si>
  <si>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</si>
  <si>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</si>
  <si>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</si>
  <si>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</si>
  <si>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</si>
  <si>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</si>
  <si>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</si>
  <si>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</si>
  <si>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</si>
  <si>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</si>
  <si>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</si>
  <si>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</si>
  <si>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</si>
  <si>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</si>
  <si>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</si>
  <si>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</si>
  <si>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</si>
  <si>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</si>
  <si>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</si>
  <si>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</si>
  <si>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</si>
  <si>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</si>
  <si>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</si>
  <si>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</si>
  <si>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</si>
  <si>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</si>
  <si>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</si>
  <si>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</si>
  <si>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</si>
  <si>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</si>
  <si>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</si>
  <si>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</si>
  <si>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</si>
  <si>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</si>
  <si>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</si>
  <si>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</si>
  <si>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</si>
  <si>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</si>
  <si>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</si>
  <si>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</si>
  <si>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</si>
  <si>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</si>
  <si>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</si>
  <si>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</si>
  <si>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</si>
  <si>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</si>
  <si>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</si>
  <si>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</si>
  <si>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</si>
  <si>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</si>
  <si>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</si>
  <si>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</si>
  <si>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</si>
  <si>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</si>
  <si>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</si>
  <si>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</si>
  <si>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</si>
  <si>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</si>
  <si>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</si>
  <si>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</si>
  <si>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</si>
  <si>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</si>
  <si>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</si>
  <si>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</si>
  <si>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</si>
  <si>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</si>
  <si>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</si>
  <si>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</si>
  <si>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</si>
  <si>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</si>
  <si>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</si>
  <si>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</si>
  <si>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</si>
  <si>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</si>
  <si>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</si>
  <si>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</si>
  <si>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</si>
  <si>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</si>
  <si>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</si>
  <si>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</si>
  <si>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</si>
  <si>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</si>
  <si>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</si>
  <si>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</si>
  <si>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</si>
  <si>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</si>
  <si>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</si>
  <si>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</si>
  <si>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</si>
  <si>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</si>
  <si>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</si>
  <si>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</si>
  <si>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</si>
  <si>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</si>
  <si>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</si>
  <si>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</si>
  <si>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</si>
  <si>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</si>
  <si>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</si>
  <si>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</si>
  <si>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</si>
  <si>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</si>
  <si>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</si>
  <si>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</si>
  <si>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</si>
  <si>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</si>
  <si>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</si>
  <si>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</si>
  <si>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</si>
  <si>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</si>
  <si>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</si>
  <si>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</si>
  <si>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</si>
  <si>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</si>
  <si>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</si>
  <si>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</si>
  <si>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</si>
  <si>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</si>
  <si>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</si>
  <si>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</si>
  <si>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</si>
  <si>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</si>
  <si>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</si>
  <si>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</si>
  <si>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</si>
  <si>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</si>
  <si>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</si>
  <si>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</si>
  <si>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</si>
  <si>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</si>
  <si>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</si>
  <si>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</si>
  <si>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</si>
  <si>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</si>
  <si>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</si>
  <si>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</si>
  <si>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</si>
  <si>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</si>
  <si>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</si>
  <si>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</si>
  <si>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</si>
  <si>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</si>
  <si>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</si>
  <si>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</si>
  <si>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</si>
  <si>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</si>
  <si>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</si>
  <si>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</si>
  <si>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</si>
  <si>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</si>
  <si>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</si>
  <si>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</si>
  <si>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</si>
  <si>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</si>
  <si>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</si>
  <si>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</si>
  <si>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</si>
  <si>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</si>
  <si>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</si>
  <si>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</si>
  <si>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</si>
  <si>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</si>
  <si>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</si>
  <si>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</si>
  <si>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</si>
  <si>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</si>
  <si>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</si>
  <si>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</si>
  <si>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</si>
  <si>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</si>
  <si>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</si>
  <si>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</si>
  <si>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</si>
  <si>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</si>
  <si>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</si>
  <si>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</si>
  <si>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</si>
  <si>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</si>
  <si>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</si>
  <si>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</si>
  <si>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</si>
  <si>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</si>
  <si>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</si>
  <si>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</si>
  <si>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</si>
  <si>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</si>
  <si>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</si>
  <si>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</si>
  <si>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</si>
  <si>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</si>
  <si>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</si>
  <si>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</si>
  <si>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</si>
  <si>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</si>
  <si>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</si>
  <si>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</si>
  <si>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</si>
  <si>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</si>
  <si>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</si>
  <si>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</si>
  <si>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</si>
  <si>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</si>
  <si>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</si>
  <si>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</si>
  <si>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</si>
  <si>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</si>
  <si>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</si>
  <si>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</si>
  <si>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</si>
  <si>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</si>
  <si>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</si>
  <si>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</si>
  <si>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</si>
  <si>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</si>
  <si>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</si>
  <si>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</si>
  <si>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</si>
  <si>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</si>
  <si>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</si>
  <si>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</si>
  <si>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</si>
  <si>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</si>
  <si>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</si>
  <si>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</si>
  <si>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</si>
  <si>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</si>
  <si>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</si>
  <si>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</si>
  <si>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</si>
  <si>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</si>
  <si>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</si>
  <si>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</si>
  <si>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</si>
  <si>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</si>
  <si>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</si>
  <si>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</si>
  <si>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</si>
  <si>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</si>
  <si>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</si>
  <si>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</si>
  <si>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</si>
  <si>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</si>
  <si>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</si>
  <si>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</si>
  <si>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</si>
  <si>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</si>
  <si>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</si>
  <si>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</si>
  <si>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</si>
  <si>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</si>
  <si>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</si>
  <si>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</si>
  <si>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</si>
  <si>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</si>
  <si>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</si>
  <si>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</si>
  <si>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</si>
  <si>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</si>
  <si>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</si>
  <si>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</si>
  <si>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</si>
  <si>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</si>
  <si>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</si>
  <si>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</si>
  <si>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</si>
  <si>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</si>
  <si>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</si>
  <si>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</si>
  <si>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</si>
  <si>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</si>
  <si>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</si>
  <si>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</si>
  <si>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</si>
  <si>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</si>
  <si>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</si>
  <si>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</si>
  <si>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</si>
  <si>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</si>
  <si>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</si>
  <si>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</si>
  <si>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</si>
  <si>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</si>
  <si>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</si>
  <si>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</si>
  <si>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</si>
  <si>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</si>
  <si>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</si>
  <si>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</si>
  <si>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</si>
  <si>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</si>
  <si>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</si>
  <si>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</si>
  <si>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</si>
  <si>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</si>
  <si>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</si>
  <si>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</si>
  <si>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</si>
  <si>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</si>
  <si>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</si>
  <si>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</si>
  <si>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</si>
  <si>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</si>
  <si>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</si>
  <si>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</si>
  <si>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</si>
  <si>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</si>
  <si>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</si>
  <si>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</si>
  <si>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</si>
  <si>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</si>
  <si>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</si>
  <si>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</si>
  <si>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</si>
  <si>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</si>
  <si>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</si>
  <si>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</si>
  <si>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</si>
  <si>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</si>
  <si>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</si>
  <si>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</si>
  <si>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</si>
  <si>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</si>
  <si>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</si>
  <si>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</si>
  <si>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</si>
  <si>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</si>
  <si>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</si>
  <si>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</si>
  <si>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</si>
  <si>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</si>
  <si>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</si>
  <si>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</si>
  <si>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</si>
  <si>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</si>
  <si>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</si>
  <si>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</si>
  <si>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</si>
  <si>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</si>
  <si>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</si>
  <si>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</si>
  <si>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</si>
  <si>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</si>
  <si>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</si>
  <si>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</si>
  <si>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</si>
  <si>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</si>
  <si>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</si>
  <si>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</si>
  <si>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</si>
  <si>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</si>
  <si>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</si>
  <si>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</si>
  <si>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</si>
  <si>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</si>
  <si>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</si>
  <si>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</si>
  <si>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</si>
  <si>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</si>
  <si>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</si>
  <si>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</si>
  <si>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</si>
  <si>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</si>
  <si>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</si>
  <si>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</si>
  <si>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</si>
  <si>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</si>
  <si>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</si>
  <si>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</si>
  <si>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</si>
  <si>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</si>
  <si>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</si>
  <si>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</si>
  <si>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</si>
  <si>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</si>
  <si>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</si>
  <si>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</si>
  <si>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</si>
  <si>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</si>
  <si>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</si>
  <si>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</si>
  <si>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</si>
  <si>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</si>
  <si>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</si>
  <si>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</si>
  <si>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</si>
  <si>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</si>
  <si>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</si>
  <si>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</si>
  <si>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</si>
  <si>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</si>
  <si>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</si>
  <si>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</si>
  <si>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</si>
  <si>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</si>
  <si>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</si>
  <si>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</si>
  <si>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</si>
  <si>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</si>
  <si>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</si>
  <si>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</si>
  <si>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</si>
  <si>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</si>
  <si>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</si>
  <si>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</si>
  <si>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</si>
  <si>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</si>
  <si>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</si>
  <si>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</si>
  <si>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</si>
  <si>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</si>
  <si>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</si>
  <si>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</si>
  <si>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</si>
  <si>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</si>
  <si>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</si>
  <si>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</si>
  <si>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</si>
  <si>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</si>
  <si>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</si>
  <si>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</si>
  <si>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</si>
  <si>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</si>
  <si>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</si>
  <si>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</si>
  <si>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</si>
  <si>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</si>
  <si>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</si>
  <si>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</si>
  <si>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</si>
  <si>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</si>
  <si>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</si>
  <si>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</si>
  <si>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</si>
  <si>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</si>
  <si>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</si>
  <si>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</si>
  <si>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</si>
  <si>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</si>
  <si>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</si>
  <si>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</si>
  <si>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</si>
  <si>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</si>
  <si>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</si>
  <si>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</si>
  <si>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</si>
  <si>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</si>
  <si>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</si>
  <si>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</si>
  <si>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</si>
  <si>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</si>
  <si>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</si>
  <si>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</si>
  <si>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</si>
  <si>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</si>
  <si>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</si>
  <si>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</si>
  <si>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</si>
  <si>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</si>
  <si>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</si>
  <si>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</si>
  <si>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</si>
  <si>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</si>
  <si>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</si>
  <si>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</si>
  <si>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</si>
  <si>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</si>
  <si>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</si>
  <si>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</si>
  <si>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</si>
  <si>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</si>
  <si>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</si>
  <si>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</si>
  <si>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</si>
  <si>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</si>
  <si>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</si>
  <si>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</si>
  <si>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</si>
  <si>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</si>
  <si>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</si>
  <si>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</si>
  <si>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</si>
  <si>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</si>
  <si>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</si>
  <si>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</si>
  <si>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</si>
  <si>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</si>
  <si>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</si>
  <si>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</si>
  <si>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</si>
  <si>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</si>
  <si>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</si>
  <si>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</si>
  <si>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</si>
  <si>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</si>
  <si>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</si>
  <si>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</si>
  <si>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</si>
  <si>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</si>
  <si>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</si>
  <si>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</si>
  <si>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</si>
  <si>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</si>
  <si>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</si>
  <si>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</si>
  <si>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</si>
  <si>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</si>
  <si>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</si>
  <si>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</si>
  <si>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</si>
  <si>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</si>
  <si>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</si>
  <si>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</si>
  <si>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</si>
  <si>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</si>
  <si>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</si>
  <si>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</si>
  <si>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</si>
  <si>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</si>
  <si>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</si>
  <si>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</si>
  <si>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</si>
  <si>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</si>
  <si>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</si>
  <si>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</si>
  <si>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</si>
  <si>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</si>
  <si>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</si>
  <si>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</si>
  <si>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</si>
  <si>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</si>
  <si>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</si>
  <si>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</si>
  <si>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</si>
  <si>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</si>
  <si>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</si>
  <si>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</si>
  <si>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</si>
  <si>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</si>
  <si>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</si>
  <si>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</si>
  <si>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</si>
  <si>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</si>
  <si>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</si>
  <si>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</si>
  <si>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</si>
  <si>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</si>
  <si>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</si>
  <si>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</si>
  <si>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</si>
  <si>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</si>
  <si>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</si>
  <si>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</si>
  <si>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</si>
  <si>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</si>
  <si>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</si>
  <si>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</si>
  <si>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</si>
  <si>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</si>
  <si>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</si>
  <si>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</si>
  <si>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</si>
  <si>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</si>
  <si>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</si>
  <si>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</si>
  <si>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</si>
  <si>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</si>
  <si>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</si>
  <si>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</si>
  <si>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</si>
  <si>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</si>
  <si>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</si>
  <si>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</si>
  <si>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</si>
  <si>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</si>
  <si>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</si>
  <si>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</si>
  <si>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</si>
  <si>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</si>
  <si>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</si>
  <si>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</si>
  <si>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</si>
  <si>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</si>
  <si>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</si>
  <si>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</si>
  <si>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</si>
  <si>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</si>
  <si>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</si>
  <si>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</si>
  <si>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</si>
  <si>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</si>
  <si>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</si>
  <si>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</si>
  <si>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</si>
  <si>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</si>
  <si>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</si>
  <si>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</si>
  <si>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</si>
  <si>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</si>
  <si>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</si>
  <si>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</si>
  <si>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</si>
  <si>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</si>
  <si>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</si>
  <si>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</si>
  <si>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</si>
  <si>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</si>
  <si>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</si>
  <si>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</si>
  <si>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</si>
  <si>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</si>
  <si>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</si>
  <si>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</si>
  <si>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</si>
  <si>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</si>
  <si>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</si>
  <si>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</si>
  <si>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</si>
  <si>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</si>
  <si>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</si>
  <si>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</si>
  <si>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</si>
  <si>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</si>
  <si>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</si>
  <si>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</si>
  <si>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</si>
  <si>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</si>
  <si>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</si>
  <si>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</si>
  <si>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</si>
  <si>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</si>
  <si>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</si>
  <si>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</si>
  <si>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</si>
  <si>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</si>
  <si>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</si>
  <si>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</si>
  <si>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</si>
  <si>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</si>
  <si>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</si>
  <si>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</si>
  <si>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</si>
  <si>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</si>
  <si>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</si>
  <si>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</si>
  <si>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</si>
  <si>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</si>
  <si>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</si>
  <si>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</si>
  <si>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</si>
  <si>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</si>
  <si>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</si>
  <si>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</si>
  <si>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</si>
  <si>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</si>
  <si>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</si>
  <si>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</si>
  <si>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</si>
  <si>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</si>
  <si>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</si>
  <si>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</si>
  <si>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</si>
  <si>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</si>
  <si>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</si>
  <si>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</si>
  <si>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</si>
  <si>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</si>
  <si>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</si>
  <si>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</si>
  <si>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</si>
  <si>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</si>
  <si>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</si>
  <si>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</si>
  <si>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</si>
  <si>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</si>
  <si>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</si>
  <si>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</si>
  <si>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</si>
  <si>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</si>
  <si>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</si>
  <si>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</si>
  <si>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</si>
  <si>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</si>
  <si>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</si>
  <si>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</si>
  <si>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</si>
  <si>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</si>
  <si>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</si>
  <si>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</si>
  <si>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</si>
  <si>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</si>
  <si>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</si>
  <si>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</si>
  <si>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</si>
  <si>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</si>
  <si>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</si>
  <si>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</si>
  <si>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</si>
  <si>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</si>
  <si>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</si>
  <si>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</si>
  <si>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</si>
  <si>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</si>
  <si>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</si>
  <si>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</si>
  <si>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</si>
  <si>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</si>
  <si>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</si>
  <si>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</si>
  <si>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</si>
  <si>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</si>
  <si>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</si>
  <si>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</si>
  <si>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</si>
  <si>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</si>
  <si>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</si>
  <si>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</si>
  <si>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</si>
  <si>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</si>
  <si>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</si>
  <si>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</si>
  <si>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</si>
  <si>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</si>
  <si>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</si>
  <si>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</si>
  <si>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</si>
  <si>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</si>
  <si>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</si>
  <si>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</si>
  <si>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</si>
  <si>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</si>
  <si>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</si>
  <si>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</si>
  <si>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</si>
  <si>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</si>
  <si>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</si>
  <si>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</si>
  <si>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</si>
  <si>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</si>
  <si>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</si>
  <si>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</si>
  <si>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</si>
  <si>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</si>
  <si>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</si>
  <si>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</si>
  <si>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</t>
  </si>
  <si>
    <t>КОНСОЛИДИРАН</t>
  </si>
  <si>
    <t>30.06.2009г.</t>
  </si>
  <si>
    <t>РГ-05-0086</t>
  </si>
  <si>
    <t>Дата на съставяне: 24.08.2009 г.</t>
  </si>
  <si>
    <t>П.Кръстев</t>
  </si>
  <si>
    <t>24.08.2009 г.</t>
  </si>
  <si>
    <t xml:space="preserve">Дата на съставяне: 24.08.2009 г.                                   </t>
  </si>
  <si>
    <t>Съставител: С.Африканова</t>
  </si>
  <si>
    <t>Ръководител: П.Кръстев</t>
  </si>
  <si>
    <t xml:space="preserve">Дата  на съставяне: 24.08.2009 г.                                                                                                                          </t>
  </si>
  <si>
    <t xml:space="preserve"> Ръководител: П.Кръстев</t>
  </si>
  <si>
    <t xml:space="preserve">                                    Съставител: С.Африканова                     </t>
  </si>
  <si>
    <t xml:space="preserve">Дата на съставяне: 24.08.2009 г.                         </t>
  </si>
  <si>
    <t>Дата на съставяне:24.08.2009 г.</t>
  </si>
  <si>
    <t xml:space="preserve">Съставител:  </t>
  </si>
  <si>
    <t>1."Агротехчаст"АД - гр.Оряхово</t>
  </si>
  <si>
    <t>2. "Ведерник"АД- гр.Белоградчик</t>
  </si>
  <si>
    <t>3. "Телб Инвест"АД - гр.Враца</t>
  </si>
  <si>
    <t>4. "ЗММ Враца" АД- гр.Враца</t>
  </si>
  <si>
    <t>5. "Враца Стил"АД - гр.Враца</t>
  </si>
  <si>
    <r>
      <t xml:space="preserve">Дата на съставяне: </t>
    </r>
    <r>
      <rPr>
        <sz val="10"/>
        <rFont val="Times New Roman"/>
        <family val="1"/>
      </rPr>
      <t>24.08.2009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</si>
</sst>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61">
      <selection activeCell="A94" sqref="A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858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859</v>
      </c>
      <c r="F4" s="575" t="s">
        <v>5</v>
      </c>
      <c r="G4" s="576"/>
      <c r="H4" s="460" t="s">
        <v>861</v>
      </c>
    </row>
    <row r="5" spans="1:8" ht="15">
      <c r="A5" s="150" t="s">
        <v>6</v>
      </c>
      <c r="B5" s="574"/>
      <c r="C5" s="574"/>
      <c r="D5" s="574"/>
      <c r="E5" s="504" t="s">
        <v>860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110</v>
      </c>
      <c r="D12" s="151">
        <v>115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10</v>
      </c>
      <c r="D14" s="151">
        <v>10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3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60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2</v>
      </c>
      <c r="D18" s="151">
        <v>4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205</v>
      </c>
      <c r="D19" s="155">
        <f>SUM(D11:D18)</f>
        <v>154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68</v>
      </c>
      <c r="H20" s="158">
        <v>69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1960</v>
      </c>
      <c r="H21" s="156">
        <f>SUM(H22:H24)</f>
        <v>695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38</v>
      </c>
      <c r="H22" s="152">
        <v>36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1922</v>
      </c>
      <c r="H24" s="152">
        <v>659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2028</v>
      </c>
      <c r="H25" s="154">
        <f>H19+H20+H21</f>
        <v>764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478</v>
      </c>
      <c r="H27" s="154">
        <f>SUM(H28:H30)</f>
        <v>423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478</v>
      </c>
      <c r="H28" s="152">
        <v>436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-13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116</v>
      </c>
      <c r="H31" s="152">
        <v>7112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594</v>
      </c>
      <c r="H33" s="154">
        <f>H27+H31+H32</f>
        <v>7535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2837</v>
      </c>
      <c r="H36" s="154">
        <f>H25+H17+H33</f>
        <v>8514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29</v>
      </c>
      <c r="H39" s="158">
        <v>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459</v>
      </c>
      <c r="D55" s="155">
        <f>D19+D20+D21+D27+D32+D45+D51+D53+D54</f>
        <v>408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20</v>
      </c>
      <c r="D58" s="151">
        <v>30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38</v>
      </c>
      <c r="D60" s="151">
        <v>39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1527</v>
      </c>
      <c r="H61" s="154">
        <f>SUM(H62:H68)</f>
        <v>896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1437</v>
      </c>
      <c r="H62" s="152">
        <v>0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58</v>
      </c>
      <c r="D64" s="155">
        <f>SUM(D58:D63)</f>
        <v>69</v>
      </c>
      <c r="E64" s="237" t="s">
        <v>201</v>
      </c>
      <c r="F64" s="242" t="s">
        <v>202</v>
      </c>
      <c r="G64" s="152">
        <v>43</v>
      </c>
      <c r="H64" s="152">
        <v>90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19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19</v>
      </c>
      <c r="H66" s="152">
        <v>10</v>
      </c>
    </row>
    <row r="67" spans="1:8" ht="15">
      <c r="A67" s="235" t="s">
        <v>208</v>
      </c>
      <c r="B67" s="241" t="s">
        <v>209</v>
      </c>
      <c r="C67" s="151">
        <v>358</v>
      </c>
      <c r="D67" s="151">
        <v>2</v>
      </c>
      <c r="E67" s="237" t="s">
        <v>210</v>
      </c>
      <c r="F67" s="242" t="s">
        <v>211</v>
      </c>
      <c r="G67" s="152">
        <v>4</v>
      </c>
      <c r="H67" s="152">
        <v>1</v>
      </c>
    </row>
    <row r="68" spans="1:8" ht="15">
      <c r="A68" s="235" t="s">
        <v>212</v>
      </c>
      <c r="B68" s="241" t="s">
        <v>213</v>
      </c>
      <c r="C68" s="151">
        <v>50</v>
      </c>
      <c r="D68" s="151">
        <v>115</v>
      </c>
      <c r="E68" s="237" t="s">
        <v>214</v>
      </c>
      <c r="F68" s="242" t="s">
        <v>215</v>
      </c>
      <c r="G68" s="152">
        <v>5</v>
      </c>
      <c r="H68" s="152">
        <v>795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4</v>
      </c>
      <c r="H69" s="152">
        <v>16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18</v>
      </c>
      <c r="D71" s="151">
        <v>41</v>
      </c>
      <c r="E71" s="253" t="s">
        <v>47</v>
      </c>
      <c r="F71" s="273" t="s">
        <v>225</v>
      </c>
      <c r="G71" s="161">
        <f>G59+G60+G61+G69+G70</f>
        <v>1531</v>
      </c>
      <c r="H71" s="161">
        <f>H59+H60+H61+H69+H70</f>
        <v>912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5</v>
      </c>
      <c r="D72" s="151">
        <v>10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67</v>
      </c>
      <c r="D74" s="151">
        <v>64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498</v>
      </c>
      <c r="D75" s="155">
        <f>SUM(D67:D74)</f>
        <v>232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1531</v>
      </c>
      <c r="H79" s="162">
        <f>H71+H74+H75+H76</f>
        <v>912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15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516</v>
      </c>
      <c r="D88" s="151">
        <v>813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2849</v>
      </c>
      <c r="D90" s="151">
        <v>7929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3380</v>
      </c>
      <c r="D91" s="155">
        <f>SUM(D87:D90)</f>
        <v>8744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3938</v>
      </c>
      <c r="D93" s="155">
        <f>D64+D75+D84+D91+D92</f>
        <v>9047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4397</v>
      </c>
      <c r="D94" s="164">
        <f>D93+D55</f>
        <v>9455</v>
      </c>
      <c r="E94" s="448" t="s">
        <v>271</v>
      </c>
      <c r="F94" s="289" t="s">
        <v>272</v>
      </c>
      <c r="G94" s="165">
        <f>G36+G39+G55+G79</f>
        <v>4397</v>
      </c>
      <c r="H94" s="165">
        <f>H36+H39+H55+H79</f>
        <v>9455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862</v>
      </c>
      <c r="B98" s="432"/>
      <c r="C98" s="212" t="s">
        <v>386</v>
      </c>
      <c r="D98" s="212" t="s">
        <v>857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863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7">
      <selection activeCell="D41" sqref="D4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30.06.2009г.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32</v>
      </c>
      <c r="D9" s="46">
        <v>31</v>
      </c>
      <c r="E9" s="298" t="s">
        <v>286</v>
      </c>
      <c r="F9" s="548" t="s">
        <v>287</v>
      </c>
      <c r="G9" s="549">
        <v>143</v>
      </c>
      <c r="H9" s="549">
        <v>54</v>
      </c>
    </row>
    <row r="10" spans="1:8" ht="12">
      <c r="A10" s="298" t="s">
        <v>288</v>
      </c>
      <c r="B10" s="299" t="s">
        <v>289</v>
      </c>
      <c r="C10" s="46">
        <v>98</v>
      </c>
      <c r="D10" s="46">
        <v>46</v>
      </c>
      <c r="E10" s="298" t="s">
        <v>290</v>
      </c>
      <c r="F10" s="548" t="s">
        <v>291</v>
      </c>
      <c r="G10" s="549">
        <v>10</v>
      </c>
      <c r="H10" s="549">
        <v>13</v>
      </c>
    </row>
    <row r="11" spans="1:8" ht="12">
      <c r="A11" s="298" t="s">
        <v>292</v>
      </c>
      <c r="B11" s="299" t="s">
        <v>293</v>
      </c>
      <c r="C11" s="46">
        <v>7</v>
      </c>
      <c r="D11" s="46">
        <v>7</v>
      </c>
      <c r="E11" s="300" t="s">
        <v>294</v>
      </c>
      <c r="F11" s="548" t="s">
        <v>295</v>
      </c>
      <c r="G11" s="549">
        <v>8</v>
      </c>
      <c r="H11" s="549">
        <v>26</v>
      </c>
    </row>
    <row r="12" spans="1:8" ht="12">
      <c r="A12" s="298" t="s">
        <v>296</v>
      </c>
      <c r="B12" s="299" t="s">
        <v>297</v>
      </c>
      <c r="C12" s="46">
        <v>106</v>
      </c>
      <c r="D12" s="46">
        <v>70</v>
      </c>
      <c r="E12" s="300" t="s">
        <v>79</v>
      </c>
      <c r="F12" s="548" t="s">
        <v>298</v>
      </c>
      <c r="G12" s="549">
        <v>64</v>
      </c>
      <c r="H12" s="549">
        <v>138</v>
      </c>
    </row>
    <row r="13" spans="1:18" ht="12">
      <c r="A13" s="298" t="s">
        <v>299</v>
      </c>
      <c r="B13" s="299" t="s">
        <v>300</v>
      </c>
      <c r="C13" s="46">
        <v>19</v>
      </c>
      <c r="D13" s="46">
        <v>16</v>
      </c>
      <c r="E13" s="301" t="s">
        <v>52</v>
      </c>
      <c r="F13" s="550" t="s">
        <v>301</v>
      </c>
      <c r="G13" s="547">
        <f>SUM(G9:G12)</f>
        <v>225</v>
      </c>
      <c r="H13" s="547">
        <f>SUM(H9:H12)</f>
        <v>231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10</v>
      </c>
      <c r="D14" s="46">
        <v>22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6</v>
      </c>
      <c r="D15" s="47">
        <v>-23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6</v>
      </c>
      <c r="D16" s="47">
        <v>1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284</v>
      </c>
      <c r="D19" s="49">
        <f>SUM(D9:D15)+D16</f>
        <v>170</v>
      </c>
      <c r="E19" s="304" t="s">
        <v>318</v>
      </c>
      <c r="F19" s="551" t="s">
        <v>319</v>
      </c>
      <c r="G19" s="549">
        <v>181</v>
      </c>
      <c r="H19" s="549">
        <v>6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</v>
      </c>
      <c r="H20" s="549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7649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34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184</v>
      </c>
      <c r="H24" s="547">
        <f>SUM(H19:H23)</f>
        <v>7655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34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285</v>
      </c>
      <c r="D28" s="50">
        <f>D26+D19</f>
        <v>204</v>
      </c>
      <c r="E28" s="127" t="s">
        <v>340</v>
      </c>
      <c r="F28" s="553" t="s">
        <v>341</v>
      </c>
      <c r="G28" s="547">
        <f>G13+G15+G24</f>
        <v>409</v>
      </c>
      <c r="H28" s="547">
        <f>H13+H15+H24</f>
        <v>7886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124</v>
      </c>
      <c r="D30" s="50">
        <f>IF((H28-D28)&gt;0,H28-D28,0)</f>
        <v>7682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7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292</v>
      </c>
      <c r="D33" s="49">
        <f>D28+D31+D32</f>
        <v>204</v>
      </c>
      <c r="E33" s="127" t="s">
        <v>356</v>
      </c>
      <c r="F33" s="553" t="s">
        <v>357</v>
      </c>
      <c r="G33" s="53">
        <f>G32+G31+G28</f>
        <v>409</v>
      </c>
      <c r="H33" s="53">
        <f>H32+H31+H28</f>
        <v>7886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117</v>
      </c>
      <c r="D34" s="50">
        <f>IF((H33-D33)&gt;0,H33-D33,0)</f>
        <v>7682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1</v>
      </c>
      <c r="D35" s="49">
        <f>D36+D37+D38</f>
        <v>8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1</v>
      </c>
      <c r="D36" s="46">
        <v>8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116</v>
      </c>
      <c r="D39" s="459">
        <f>+IF((H33-D33-D35)&gt;0,H33-D33-D35,0)</f>
        <v>7674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116</v>
      </c>
      <c r="D41" s="52">
        <f>IF(D39-D40&gt;0,D39-D40,0)</f>
        <v>7674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409</v>
      </c>
      <c r="D42" s="53">
        <f>D33+D35+D39</f>
        <v>7886</v>
      </c>
      <c r="E42" s="128" t="s">
        <v>383</v>
      </c>
      <c r="F42" s="129" t="s">
        <v>384</v>
      </c>
      <c r="G42" s="53">
        <f>G39+G33</f>
        <v>409</v>
      </c>
      <c r="H42" s="53">
        <f>H39+H33</f>
        <v>7886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864</v>
      </c>
      <c r="C48" s="427" t="s">
        <v>386</v>
      </c>
      <c r="D48" s="427" t="s">
        <v>857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863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59" right="0.18" top="0.4" bottom="0.27" header="0.19" footer="0.19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1">
      <selection activeCell="A32" sqref="A3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30.06.2009г.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241</v>
      </c>
      <c r="D10" s="54">
        <v>295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-220</v>
      </c>
      <c r="D11" s="54">
        <v>-211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-299</v>
      </c>
      <c r="D13" s="54">
        <v>-98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-12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-795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8</v>
      </c>
      <c r="D19" s="54">
        <v>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-1065</v>
      </c>
      <c r="D20" s="55">
        <f>SUM(D10:D19)</f>
        <v>-11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10</v>
      </c>
      <c r="D23" s="54">
        <v>81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7646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10</v>
      </c>
      <c r="D32" s="55">
        <f>SUM(D22:D31)</f>
        <v>7727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30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-380</v>
      </c>
      <c r="D37" s="54">
        <v>80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175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-4153</v>
      </c>
      <c r="D40" s="54">
        <v>13</v>
      </c>
      <c r="E40" s="130"/>
      <c r="F40" s="130"/>
    </row>
    <row r="41" spans="1:8" ht="12">
      <c r="A41" s="332" t="s">
        <v>451</v>
      </c>
      <c r="B41" s="333" t="s">
        <v>452</v>
      </c>
      <c r="C41" s="54">
        <v>19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-4309</v>
      </c>
      <c r="D42" s="55">
        <f>SUM(D34:D41)</f>
        <v>93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-5364</v>
      </c>
      <c r="D43" s="55">
        <f>D42+D32+D20</f>
        <v>7809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8744</v>
      </c>
      <c r="D44" s="132">
        <v>788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3380</v>
      </c>
      <c r="D45" s="55">
        <f>D44+D43</f>
        <v>8597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3380</v>
      </c>
      <c r="D46" s="56">
        <v>8597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867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30.06.2009г.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69</v>
      </c>
      <c r="F11" s="58">
        <f>'справка №1-БАЛАНС'!H22</f>
        <v>36</v>
      </c>
      <c r="G11" s="58">
        <f>'справка №1-БАЛАНС'!H23</f>
        <v>0</v>
      </c>
      <c r="H11" s="60">
        <v>659</v>
      </c>
      <c r="I11" s="58">
        <f>'справка №1-БАЛАНС'!H28+'справка №1-БАЛАНС'!H31</f>
        <v>7548</v>
      </c>
      <c r="J11" s="58">
        <f>'справка №1-БАЛАНС'!H29+'справка №1-БАЛАНС'!H32</f>
        <v>-13</v>
      </c>
      <c r="K11" s="60">
        <v>0</v>
      </c>
      <c r="L11" s="344">
        <f>SUM(C11:K11)</f>
        <v>8514</v>
      </c>
      <c r="M11" s="58">
        <f>'справка №1-БАЛАНС'!H39</f>
        <v>29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69</v>
      </c>
      <c r="F15" s="61">
        <f t="shared" si="2"/>
        <v>36</v>
      </c>
      <c r="G15" s="61">
        <f t="shared" si="2"/>
        <v>0</v>
      </c>
      <c r="H15" s="61">
        <f t="shared" si="2"/>
        <v>659</v>
      </c>
      <c r="I15" s="61">
        <f t="shared" si="2"/>
        <v>7548</v>
      </c>
      <c r="J15" s="61">
        <f t="shared" si="2"/>
        <v>-13</v>
      </c>
      <c r="K15" s="61">
        <f t="shared" si="2"/>
        <v>0</v>
      </c>
      <c r="L15" s="344">
        <f t="shared" si="1"/>
        <v>8514</v>
      </c>
      <c r="M15" s="61">
        <f t="shared" si="2"/>
        <v>29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116</v>
      </c>
      <c r="J16" s="345">
        <f>+'справка №1-БАЛАНС'!G32</f>
        <v>0</v>
      </c>
      <c r="K16" s="60">
        <v>0</v>
      </c>
      <c r="L16" s="344">
        <f t="shared" si="1"/>
        <v>116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</v>
      </c>
      <c r="G17" s="62">
        <f t="shared" si="3"/>
        <v>0</v>
      </c>
      <c r="H17" s="62">
        <f t="shared" si="3"/>
        <v>1267</v>
      </c>
      <c r="I17" s="62">
        <f t="shared" si="3"/>
        <v>-7035</v>
      </c>
      <c r="J17" s="62">
        <f>J18+J19</f>
        <v>0</v>
      </c>
      <c r="K17" s="62">
        <f t="shared" si="3"/>
        <v>0</v>
      </c>
      <c r="L17" s="344">
        <f t="shared" si="1"/>
        <v>-5766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-5590</v>
      </c>
      <c r="J18" s="60">
        <v>0</v>
      </c>
      <c r="K18" s="60">
        <v>0</v>
      </c>
      <c r="L18" s="344">
        <f t="shared" si="1"/>
        <v>-5590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2</v>
      </c>
      <c r="G19" s="60">
        <v>0</v>
      </c>
      <c r="H19" s="60">
        <v>1267</v>
      </c>
      <c r="I19" s="60">
        <v>-1445</v>
      </c>
      <c r="J19" s="60">
        <v>0</v>
      </c>
      <c r="K19" s="60">
        <v>0</v>
      </c>
      <c r="L19" s="344">
        <f t="shared" si="1"/>
        <v>-176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-13</v>
      </c>
      <c r="J20" s="60">
        <v>13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-1</v>
      </c>
      <c r="F28" s="60">
        <v>0</v>
      </c>
      <c r="G28" s="60">
        <v>0</v>
      </c>
      <c r="H28" s="60">
        <v>-4</v>
      </c>
      <c r="I28" s="60">
        <v>-22</v>
      </c>
      <c r="J28" s="60">
        <v>0</v>
      </c>
      <c r="K28" s="60">
        <v>0</v>
      </c>
      <c r="L28" s="344">
        <f t="shared" si="1"/>
        <v>-27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68</v>
      </c>
      <c r="F29" s="59">
        <f t="shared" si="6"/>
        <v>38</v>
      </c>
      <c r="G29" s="59">
        <f t="shared" si="6"/>
        <v>0</v>
      </c>
      <c r="H29" s="59">
        <f t="shared" si="6"/>
        <v>1922</v>
      </c>
      <c r="I29" s="59">
        <f t="shared" si="6"/>
        <v>594</v>
      </c>
      <c r="J29" s="59">
        <f t="shared" si="6"/>
        <v>0</v>
      </c>
      <c r="K29" s="59">
        <f t="shared" si="6"/>
        <v>0</v>
      </c>
      <c r="L29" s="344">
        <f t="shared" si="1"/>
        <v>2837</v>
      </c>
      <c r="M29" s="59">
        <f t="shared" si="6"/>
        <v>29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68</v>
      </c>
      <c r="F32" s="59">
        <f t="shared" si="7"/>
        <v>38</v>
      </c>
      <c r="G32" s="59">
        <f t="shared" si="7"/>
        <v>0</v>
      </c>
      <c r="H32" s="59">
        <f t="shared" si="7"/>
        <v>1922</v>
      </c>
      <c r="I32" s="59">
        <f t="shared" si="7"/>
        <v>594</v>
      </c>
      <c r="J32" s="59">
        <f t="shared" si="7"/>
        <v>0</v>
      </c>
      <c r="K32" s="59">
        <f t="shared" si="7"/>
        <v>0</v>
      </c>
      <c r="L32" s="344">
        <f t="shared" si="1"/>
        <v>2837</v>
      </c>
      <c r="M32" s="59">
        <f>M29+M30+M31</f>
        <v>29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868</v>
      </c>
      <c r="B38" s="19"/>
      <c r="C38" s="15"/>
      <c r="D38" s="571" t="s">
        <v>866</v>
      </c>
      <c r="E38" s="571"/>
      <c r="F38" s="571"/>
      <c r="G38" s="571"/>
      <c r="H38" s="571"/>
      <c r="I38" s="571"/>
      <c r="J38" s="15" t="s">
        <v>869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B3" sqref="B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24">
      <c r="A3" s="598" t="s">
        <v>6</v>
      </c>
      <c r="B3" s="599"/>
      <c r="C3" s="600" t="str">
        <f>'справка №1-БАЛАНС'!E5</f>
        <v>30.06.2009г.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199</v>
      </c>
      <c r="E10" s="189">
        <v>0</v>
      </c>
      <c r="F10" s="189">
        <v>3</v>
      </c>
      <c r="G10" s="74">
        <f aca="true" t="shared" si="2" ref="G10:G39">D10+E10-F10</f>
        <v>196</v>
      </c>
      <c r="H10" s="65">
        <v>0</v>
      </c>
      <c r="I10" s="65">
        <v>0</v>
      </c>
      <c r="J10" s="74">
        <f aca="true" t="shared" si="3" ref="J10:J39">G10+H10-I10</f>
        <v>196</v>
      </c>
      <c r="K10" s="65">
        <v>84</v>
      </c>
      <c r="L10" s="65">
        <v>3</v>
      </c>
      <c r="M10" s="65">
        <v>1</v>
      </c>
      <c r="N10" s="74">
        <f aca="true" t="shared" si="4" ref="N10:N39">K10+L10-M10</f>
        <v>86</v>
      </c>
      <c r="O10" s="65">
        <v>0</v>
      </c>
      <c r="P10" s="65">
        <v>0</v>
      </c>
      <c r="Q10" s="74">
        <f t="shared" si="0"/>
        <v>86</v>
      </c>
      <c r="R10" s="74">
        <f t="shared" si="1"/>
        <v>110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19</v>
      </c>
      <c r="E11" s="189">
        <v>0</v>
      </c>
      <c r="F11" s="189">
        <v>0</v>
      </c>
      <c r="G11" s="74">
        <f t="shared" si="2"/>
        <v>19</v>
      </c>
      <c r="H11" s="65">
        <v>0</v>
      </c>
      <c r="I11" s="65">
        <v>0</v>
      </c>
      <c r="J11" s="74">
        <f t="shared" si="3"/>
        <v>19</v>
      </c>
      <c r="K11" s="65">
        <v>19</v>
      </c>
      <c r="L11" s="65">
        <v>0</v>
      </c>
      <c r="M11" s="65">
        <v>0</v>
      </c>
      <c r="N11" s="74">
        <f t="shared" si="4"/>
        <v>19</v>
      </c>
      <c r="O11" s="65">
        <v>0</v>
      </c>
      <c r="P11" s="65">
        <v>0</v>
      </c>
      <c r="Q11" s="74">
        <f t="shared" si="0"/>
        <v>19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12</v>
      </c>
      <c r="L12" s="65">
        <v>0</v>
      </c>
      <c r="M12" s="65">
        <v>0</v>
      </c>
      <c r="N12" s="74">
        <f t="shared" si="4"/>
        <v>12</v>
      </c>
      <c r="O12" s="65">
        <v>0</v>
      </c>
      <c r="P12" s="65">
        <v>0</v>
      </c>
      <c r="Q12" s="74">
        <f t="shared" si="0"/>
        <v>12</v>
      </c>
      <c r="R12" s="74">
        <f t="shared" si="1"/>
        <v>10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33</v>
      </c>
      <c r="E13" s="189">
        <v>0</v>
      </c>
      <c r="F13" s="189">
        <v>0</v>
      </c>
      <c r="G13" s="74">
        <f t="shared" si="2"/>
        <v>33</v>
      </c>
      <c r="H13" s="65">
        <v>0</v>
      </c>
      <c r="I13" s="65">
        <v>0</v>
      </c>
      <c r="J13" s="74">
        <f t="shared" si="3"/>
        <v>33</v>
      </c>
      <c r="K13" s="65">
        <v>30</v>
      </c>
      <c r="L13" s="65">
        <v>2</v>
      </c>
      <c r="M13" s="65">
        <v>0</v>
      </c>
      <c r="N13" s="74">
        <f t="shared" si="4"/>
        <v>32</v>
      </c>
      <c r="O13" s="65">
        <v>0</v>
      </c>
      <c r="P13" s="65">
        <v>0</v>
      </c>
      <c r="Q13" s="74">
        <f t="shared" si="0"/>
        <v>32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60</v>
      </c>
      <c r="F15" s="456">
        <v>0</v>
      </c>
      <c r="G15" s="74">
        <f t="shared" si="2"/>
        <v>60</v>
      </c>
      <c r="H15" s="457">
        <v>0</v>
      </c>
      <c r="I15" s="457">
        <v>0</v>
      </c>
      <c r="J15" s="74">
        <f t="shared" si="3"/>
        <v>60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60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8</v>
      </c>
      <c r="L16" s="65">
        <v>2</v>
      </c>
      <c r="M16" s="65">
        <v>0</v>
      </c>
      <c r="N16" s="74">
        <f t="shared" si="4"/>
        <v>10</v>
      </c>
      <c r="O16" s="65">
        <v>0</v>
      </c>
      <c r="P16" s="65">
        <v>0</v>
      </c>
      <c r="Q16" s="74">
        <f aca="true" t="shared" si="5" ref="Q16:Q25">N16+O16-P16</f>
        <v>10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307</v>
      </c>
      <c r="E17" s="194">
        <f>SUM(E9:E16)</f>
        <v>60</v>
      </c>
      <c r="F17" s="194">
        <f>SUM(F9:F16)</f>
        <v>3</v>
      </c>
      <c r="G17" s="74">
        <f t="shared" si="2"/>
        <v>364</v>
      </c>
      <c r="H17" s="75">
        <f>SUM(H9:H16)</f>
        <v>0</v>
      </c>
      <c r="I17" s="75">
        <f>SUM(I9:I16)</f>
        <v>0</v>
      </c>
      <c r="J17" s="74">
        <f t="shared" si="3"/>
        <v>364</v>
      </c>
      <c r="K17" s="75">
        <f>SUM(K9:K16)</f>
        <v>153</v>
      </c>
      <c r="L17" s="75">
        <f>SUM(L9:L16)</f>
        <v>7</v>
      </c>
      <c r="M17" s="75">
        <f>SUM(M9:M16)</f>
        <v>1</v>
      </c>
      <c r="N17" s="74">
        <f t="shared" si="4"/>
        <v>159</v>
      </c>
      <c r="O17" s="75">
        <f>SUM(O9:O16)</f>
        <v>0</v>
      </c>
      <c r="P17" s="75">
        <f>SUM(P9:P16)</f>
        <v>0</v>
      </c>
      <c r="Q17" s="74">
        <f t="shared" si="5"/>
        <v>159</v>
      </c>
      <c r="R17" s="74">
        <f t="shared" si="6"/>
        <v>205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561</v>
      </c>
      <c r="E40" s="438">
        <f>E17+E18+E19+E25+E38+E39</f>
        <v>60</v>
      </c>
      <c r="F40" s="438">
        <f aca="true" t="shared" si="13" ref="F40:R40">F17+F18+F19+F25+F38+F39</f>
        <v>3</v>
      </c>
      <c r="G40" s="438">
        <f t="shared" si="13"/>
        <v>618</v>
      </c>
      <c r="H40" s="438">
        <f t="shared" si="13"/>
        <v>0</v>
      </c>
      <c r="I40" s="438">
        <f t="shared" si="13"/>
        <v>0</v>
      </c>
      <c r="J40" s="438">
        <f t="shared" si="13"/>
        <v>618</v>
      </c>
      <c r="K40" s="438">
        <f t="shared" si="13"/>
        <v>153</v>
      </c>
      <c r="L40" s="438">
        <f t="shared" si="13"/>
        <v>7</v>
      </c>
      <c r="M40" s="438">
        <f t="shared" si="13"/>
        <v>1</v>
      </c>
      <c r="N40" s="438">
        <f t="shared" si="13"/>
        <v>159</v>
      </c>
      <c r="O40" s="438">
        <f t="shared" si="13"/>
        <v>0</v>
      </c>
      <c r="P40" s="438">
        <f t="shared" si="13"/>
        <v>0</v>
      </c>
      <c r="Q40" s="438">
        <f t="shared" si="13"/>
        <v>159</v>
      </c>
      <c r="R40" s="438">
        <f t="shared" si="13"/>
        <v>459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863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6</v>
      </c>
      <c r="B4" s="605" t="str">
        <f>'справка №1-БАЛАНС'!E5</f>
        <v>30.06.2009г.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358</v>
      </c>
      <c r="D24" s="119">
        <f>SUM(D25:D27)</f>
        <v>358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350</v>
      </c>
      <c r="D25" s="108">
        <v>350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8</v>
      </c>
      <c r="D27" s="108">
        <v>8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50</v>
      </c>
      <c r="D28" s="108">
        <v>50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18</v>
      </c>
      <c r="D32" s="108">
        <v>0</v>
      </c>
      <c r="E32" s="120">
        <f t="shared" si="0"/>
        <v>18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67</v>
      </c>
      <c r="D38" s="105">
        <f>SUM(D39:D42)</f>
        <v>67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67</v>
      </c>
      <c r="D42" s="108">
        <v>67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498</v>
      </c>
      <c r="D43" s="104">
        <f>D24+D28+D29+D31+D30+D32+D33+D38</f>
        <v>480</v>
      </c>
      <c r="E43" s="118">
        <f>E24+E28+E29+E31+E30+E32+E33+E38</f>
        <v>18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498</v>
      </c>
      <c r="D44" s="103">
        <f>D43+D21+D19+D9</f>
        <v>480</v>
      </c>
      <c r="E44" s="118">
        <f>E43+E21+E19+E9</f>
        <v>18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1437</v>
      </c>
      <c r="D71" s="105">
        <f>SUM(D72:D74)</f>
        <v>1437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1437</v>
      </c>
      <c r="D73" s="108">
        <v>1437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90</v>
      </c>
      <c r="D85" s="104">
        <f>SUM(D86:D90)+D94</f>
        <v>71</v>
      </c>
      <c r="E85" s="104">
        <f>SUM(E86:E90)+E94</f>
        <v>19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43</v>
      </c>
      <c r="D87" s="108">
        <v>43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19</v>
      </c>
      <c r="D88" s="108">
        <v>19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19</v>
      </c>
      <c r="D89" s="108">
        <v>0</v>
      </c>
      <c r="E89" s="119">
        <f t="shared" si="1"/>
        <v>19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5</v>
      </c>
      <c r="D92" s="108">
        <v>5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4</v>
      </c>
      <c r="D94" s="108">
        <v>4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4</v>
      </c>
      <c r="D95" s="108">
        <v>4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1531</v>
      </c>
      <c r="D96" s="104">
        <f>D85+D80+D75+D71+D95</f>
        <v>1512</v>
      </c>
      <c r="E96" s="104">
        <f>E85+E80+E75+E71+E95</f>
        <v>19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1531</v>
      </c>
      <c r="D97" s="104">
        <f>D96+D68+D66</f>
        <v>1512</v>
      </c>
      <c r="E97" s="104">
        <f>E96+E68+E66</f>
        <v>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872</v>
      </c>
      <c r="B109" s="602"/>
      <c r="C109" s="602" t="s">
        <v>866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867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F30" sqref="F30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24">
      <c r="A5" s="500" t="s">
        <v>6</v>
      </c>
      <c r="B5" s="610" t="str">
        <f>'справка №1-БАЛАНС'!E5</f>
        <v>30.06.2009г.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230585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230585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872</v>
      </c>
      <c r="B30" s="612"/>
      <c r="C30" s="612"/>
      <c r="D30" s="458" t="s">
        <v>873</v>
      </c>
      <c r="E30" s="611" t="s">
        <v>857</v>
      </c>
      <c r="F30" s="611"/>
      <c r="G30" s="611"/>
      <c r="H30" s="420" t="s">
        <v>387</v>
      </c>
      <c r="I30" s="611" t="s">
        <v>863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7480314960629921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2" sqref="A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828</v>
      </c>
      <c r="B2" s="145"/>
      <c r="C2" s="145"/>
      <c r="D2" s="145"/>
      <c r="E2" s="145"/>
      <c r="F2" s="145"/>
    </row>
    <row r="3" spans="1:6" ht="12.75" customHeight="1">
      <c r="A3" s="145" t="s">
        <v>829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830</v>
      </c>
      <c r="B6" s="617" t="str">
        <f>'справка №1-БАЛАНС'!E5</f>
        <v>30.06.2009г.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831</v>
      </c>
      <c r="B8" s="32" t="s">
        <v>9</v>
      </c>
      <c r="C8" s="33" t="s">
        <v>832</v>
      </c>
      <c r="D8" s="33" t="s">
        <v>833</v>
      </c>
      <c r="E8" s="33" t="s">
        <v>834</v>
      </c>
      <c r="F8" s="33" t="s">
        <v>835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836</v>
      </c>
      <c r="B10" s="35"/>
      <c r="C10" s="429"/>
      <c r="D10" s="429"/>
      <c r="E10" s="429"/>
      <c r="F10" s="429"/>
    </row>
    <row r="11" spans="1:6" ht="18" customHeight="1">
      <c r="A11" s="36" t="s">
        <v>837</v>
      </c>
      <c r="B11" s="37"/>
      <c r="C11" s="429"/>
      <c r="D11" s="429"/>
      <c r="E11" s="429"/>
      <c r="F11" s="429"/>
    </row>
    <row r="12" spans="1:6" ht="14.25" customHeight="1">
      <c r="A12" s="36" t="s">
        <v>838</v>
      </c>
      <c r="B12" s="37"/>
      <c r="C12" s="440">
        <v>0</v>
      </c>
      <c r="D12" s="440">
        <v>0</v>
      </c>
      <c r="E12" s="440">
        <v>0</v>
      </c>
      <c r="F12" s="442">
        <f>C12-E12</f>
        <v>0</v>
      </c>
    </row>
    <row r="13" spans="1:6" ht="12.75">
      <c r="A13" s="36" t="s">
        <v>839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840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841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842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843</v>
      </c>
      <c r="B45" s="40"/>
      <c r="C45" s="429"/>
      <c r="D45" s="429"/>
      <c r="E45" s="429"/>
      <c r="F45" s="441"/>
    </row>
    <row r="46" spans="1:6" ht="12.75">
      <c r="A46" s="36" t="s">
        <v>874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875</v>
      </c>
      <c r="B47" s="40"/>
      <c r="C47" s="440">
        <v>10</v>
      </c>
      <c r="D47" s="440">
        <v>10</v>
      </c>
      <c r="E47" s="440">
        <v>0</v>
      </c>
      <c r="F47" s="442">
        <f aca="true" t="shared" si="2" ref="F47:F60">C47-E47</f>
        <v>10</v>
      </c>
    </row>
    <row r="48" spans="1:6" ht="12.75">
      <c r="A48" s="36" t="s">
        <v>876</v>
      </c>
      <c r="B48" s="40"/>
      <c r="C48" s="440">
        <v>208</v>
      </c>
      <c r="D48" s="440">
        <v>20</v>
      </c>
      <c r="E48" s="440">
        <v>0</v>
      </c>
      <c r="F48" s="442">
        <f t="shared" si="2"/>
        <v>208</v>
      </c>
    </row>
    <row r="49" spans="1:6" ht="12.75">
      <c r="A49" s="36" t="s">
        <v>877</v>
      </c>
      <c r="B49" s="40"/>
      <c r="C49" s="440">
        <v>10</v>
      </c>
      <c r="D49" s="440">
        <v>5</v>
      </c>
      <c r="E49" s="440">
        <v>0</v>
      </c>
      <c r="F49" s="442">
        <f t="shared" si="2"/>
        <v>10</v>
      </c>
    </row>
    <row r="50" spans="1:6" ht="12.75">
      <c r="A50" s="36" t="s">
        <v>878</v>
      </c>
      <c r="B50" s="37"/>
      <c r="C50" s="440">
        <v>15</v>
      </c>
      <c r="D50" s="440">
        <v>8</v>
      </c>
      <c r="E50" s="440">
        <v>0</v>
      </c>
      <c r="F50" s="442">
        <f t="shared" si="2"/>
        <v>15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844</v>
      </c>
      <c r="B61" s="39" t="s">
        <v>845</v>
      </c>
      <c r="C61" s="429">
        <f>SUM(C46:C60)</f>
        <v>265</v>
      </c>
      <c r="D61" s="429"/>
      <c r="E61" s="429">
        <f>SUM(E46:E60)</f>
        <v>0</v>
      </c>
      <c r="F61" s="441">
        <f>SUM(F46:F60)</f>
        <v>265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846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847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848</v>
      </c>
      <c r="B79" s="39" t="s">
        <v>849</v>
      </c>
      <c r="C79" s="429">
        <f>C78+C61+C44+C27</f>
        <v>265</v>
      </c>
      <c r="D79" s="429"/>
      <c r="E79" s="429">
        <f>E78+E61+E44+E27</f>
        <v>0</v>
      </c>
      <c r="F79" s="441">
        <f>F78+F61+F44+F27</f>
        <v>265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850</v>
      </c>
      <c r="B80" s="39"/>
      <c r="C80" s="429"/>
      <c r="D80" s="429"/>
      <c r="E80" s="429"/>
      <c r="F80" s="441"/>
    </row>
    <row r="81" spans="1:6" ht="14.25" customHeight="1">
      <c r="A81" s="36" t="s">
        <v>837</v>
      </c>
      <c r="B81" s="40"/>
      <c r="C81" s="429"/>
      <c r="D81" s="429"/>
      <c r="E81" s="429"/>
      <c r="F81" s="441"/>
    </row>
    <row r="82" spans="1:6" ht="12.75">
      <c r="A82" s="36" t="s">
        <v>838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839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851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841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852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843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844</v>
      </c>
      <c r="B131" s="39" t="s">
        <v>853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846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854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855</v>
      </c>
      <c r="B149" s="39" t="s">
        <v>856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879</v>
      </c>
      <c r="B151" s="452"/>
      <c r="C151" s="618" t="s">
        <v>866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867</v>
      </c>
      <c r="D153" s="618"/>
      <c r="E153" s="618"/>
      <c r="F153" s="618"/>
    </row>
    <row r="154" spans="3:5" ht="12.75">
      <c r="C154" s="516"/>
      <c r="E154" s="516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2009-08-24T08:26:27Z</cp:lastPrinted>
  <dcterms:created xsi:type="dcterms:W3CDTF">2000-06-29T12:02:40Z</dcterms:created>
  <dcterms:modified xsi:type="dcterms:W3CDTF">2009-08-24T08:28:51Z</dcterms:modified>
  <cp:category/>
  <cp:version/>
  <cp:contentType/>
  <cp:contentStatus/>
</cp:coreProperties>
</file>