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<sst xmlns="http://schemas.openxmlformats.org/spreadsheetml/2006/main" count="1069" uniqueCount="882">
  <si>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</si>
  <si>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</si>
  <si>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</si>
  <si>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</si>
  <si>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</si>
  <si>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</si>
  <si>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</si>
  <si>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</si>
  <si>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</si>
  <si>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</si>
  <si>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</si>
  <si>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</si>
  <si>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</si>
  <si>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</si>
  <si>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</si>
  <si>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</si>
  <si>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</si>
  <si>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</si>
  <si>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</si>
  <si>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</si>
  <si>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</si>
  <si>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</si>
  <si>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</si>
  <si>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</si>
  <si>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</si>
  <si>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</si>
  <si>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</si>
  <si>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</si>
  <si>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</si>
  <si>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</si>
  <si>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</si>
  <si>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</si>
  <si>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</si>
  <si>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</si>
  <si>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</si>
  <si>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</si>
  <si>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</si>
  <si>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</si>
  <si>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</si>
  <si>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</si>
  <si>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</si>
  <si>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</si>
  <si>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</si>
  <si>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</si>
  <si>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</si>
  <si>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</si>
  <si>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</si>
  <si>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</si>
  <si>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</si>
  <si>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</si>
  <si>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</si>
  <si>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</si>
  <si>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</si>
  <si>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</si>
  <si>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</si>
  <si>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</si>
  <si>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</si>
  <si>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</si>
  <si>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</si>
  <si>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</si>
  <si>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</si>
  <si>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</si>
  <si>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</si>
  <si>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</si>
  <si>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</si>
  <si>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</si>
  <si>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</si>
  <si>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</si>
  <si>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</si>
  <si>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</si>
  <si>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</si>
  <si>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</si>
  <si>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</si>
  <si>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</si>
  <si>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</si>
  <si>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</si>
  <si>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</si>
  <si>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</si>
  <si>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</si>
  <si>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</si>
  <si>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</si>
  <si>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</si>
  <si>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</si>
  <si>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</si>
  <si>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</si>
  <si>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</si>
  <si>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</si>
  <si>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</si>
  <si>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</si>
  <si>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</si>
  <si>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</si>
  <si>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</si>
  <si>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</si>
  <si>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</si>
  <si>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</si>
  <si>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</si>
  <si>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</si>
  <si>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</si>
  <si>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</si>
  <si>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</si>
  <si>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</si>
  <si>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</si>
  <si>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</si>
  <si>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</si>
  <si>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</si>
  <si>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</si>
  <si>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</si>
  <si>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</si>
  <si>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</si>
  <si>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</si>
  <si>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</si>
  <si>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</si>
  <si>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</si>
  <si>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</si>
  <si>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</si>
  <si>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</si>
  <si>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</si>
  <si>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</si>
  <si>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</si>
  <si>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</si>
  <si>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</si>
  <si>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</si>
  <si>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</si>
  <si>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</si>
  <si>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</si>
  <si>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</si>
  <si>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</si>
  <si>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</si>
  <si>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</si>
  <si>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</si>
  <si>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</si>
  <si>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</si>
  <si>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</si>
  <si>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</si>
  <si>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</si>
  <si>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</si>
  <si>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</si>
  <si>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</si>
  <si>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</si>
  <si>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</si>
  <si>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</si>
  <si>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</si>
  <si>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</si>
  <si>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</si>
  <si>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</si>
  <si>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</si>
  <si>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</si>
  <si>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</si>
  <si>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</si>
  <si>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</si>
  <si>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</si>
  <si>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</si>
  <si>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</si>
  <si>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</si>
  <si>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</si>
  <si>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</si>
  <si>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</si>
  <si>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</si>
  <si>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</si>
  <si>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</si>
  <si>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</si>
  <si>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</si>
  <si>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</si>
  <si>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</si>
  <si>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</si>
  <si>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</si>
  <si>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</si>
  <si>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</si>
  <si>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</si>
  <si>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</si>
  <si>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</si>
  <si>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</si>
  <si>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</si>
  <si>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</si>
  <si>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</si>
  <si>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</si>
  <si>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</si>
  <si>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</si>
  <si>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</si>
  <si>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</si>
  <si>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</si>
  <si>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</si>
  <si>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</si>
  <si>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</si>
  <si>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</si>
  <si>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</si>
  <si>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</si>
  <si>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</si>
  <si>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</si>
  <si>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</si>
  <si>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</si>
  <si>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</si>
  <si>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</si>
  <si>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</si>
  <si>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</si>
  <si>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</si>
  <si>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</si>
  <si>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</si>
  <si>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</si>
  <si>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</si>
  <si>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</si>
  <si>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</si>
  <si>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</si>
  <si>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</si>
  <si>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</si>
  <si>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</si>
  <si>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</si>
  <si>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</si>
  <si>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</si>
  <si>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</si>
  <si>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</si>
  <si>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</si>
  <si>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</si>
  <si>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</si>
  <si>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</si>
  <si>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</si>
  <si>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</si>
  <si>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</si>
  <si>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</si>
  <si>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</si>
  <si>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</si>
  <si>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</si>
  <si>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</si>
  <si>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</si>
  <si>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</si>
  <si>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</si>
  <si>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</si>
  <si>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</si>
  <si>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</si>
  <si>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</si>
  <si>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</si>
  <si>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</si>
  <si>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</si>
  <si>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</si>
  <si>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</si>
  <si>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</si>
  <si>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</si>
  <si>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</si>
  <si>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</si>
  <si>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</si>
  <si>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</si>
  <si>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</si>
  <si>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</si>
  <si>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</si>
  <si>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</si>
  <si>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</si>
  <si>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</si>
  <si>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</si>
  <si>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</si>
  <si>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</si>
  <si>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</si>
  <si>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</si>
  <si>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</si>
  <si>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</si>
  <si>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</si>
  <si>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</si>
  <si>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</si>
  <si>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</si>
  <si>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</si>
  <si>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</si>
  <si>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</si>
  <si>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</si>
  <si>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</si>
  <si>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</si>
  <si>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</si>
  <si>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</si>
  <si>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</si>
  <si>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</si>
  <si>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</si>
  <si>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</si>
  <si>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</si>
  <si>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</si>
  <si>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</si>
  <si>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</si>
  <si>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</si>
  <si>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</si>
  <si>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</si>
  <si>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</si>
  <si>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</si>
  <si>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</si>
  <si>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</si>
  <si>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</si>
  <si>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</si>
  <si>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</si>
  <si>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</si>
  <si>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</si>
  <si>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</si>
  <si>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</si>
  <si>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</si>
  <si>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</si>
  <si>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</si>
  <si>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</si>
  <si>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</si>
  <si>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</si>
  <si>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</si>
  <si>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</si>
  <si>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</si>
  <si>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</si>
  <si>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</si>
  <si>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</si>
  <si>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</si>
  <si>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</si>
  <si>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</si>
  <si>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</si>
  <si>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</si>
  <si>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</si>
  <si>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</si>
  <si>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</si>
  <si>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</si>
  <si>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</si>
  <si>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</si>
  <si>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</si>
  <si>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</si>
  <si>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</si>
  <si>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</si>
  <si>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</si>
  <si>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</si>
  <si>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</si>
  <si>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</si>
  <si>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</si>
  <si>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</si>
  <si>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</si>
  <si>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</si>
  <si>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</si>
  <si>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</si>
  <si>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</si>
  <si>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</si>
  <si>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</si>
  <si>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</si>
  <si>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</si>
  <si>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</si>
  <si>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</si>
  <si>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</si>
  <si>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</si>
  <si>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</si>
  <si>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</si>
  <si>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</si>
  <si>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</si>
  <si>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</si>
  <si>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</si>
  <si>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</si>
  <si>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</si>
  <si>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</si>
  <si>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</si>
  <si>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</si>
  <si>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</si>
  <si>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</si>
  <si>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</si>
  <si>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</si>
  <si>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</si>
  <si>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</si>
  <si>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</si>
  <si>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</si>
  <si>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</si>
  <si>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</si>
  <si>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</si>
  <si>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</si>
  <si>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</si>
  <si>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</si>
  <si>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</si>
  <si>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</si>
  <si>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</si>
  <si>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</si>
  <si>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</si>
  <si>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</si>
  <si>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</si>
  <si>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</si>
  <si>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</si>
  <si>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</si>
  <si>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</si>
  <si>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</si>
  <si>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</si>
  <si>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</si>
  <si>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</si>
  <si>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</si>
  <si>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</si>
  <si>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</si>
  <si>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</si>
  <si>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</si>
  <si>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</si>
  <si>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</si>
  <si>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</si>
  <si>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</si>
  <si>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</si>
  <si>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</si>
  <si>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</si>
  <si>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</si>
  <si>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</si>
  <si>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</si>
  <si>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</si>
  <si>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</si>
  <si>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</si>
  <si>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</si>
  <si>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</si>
  <si>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</si>
  <si>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</si>
  <si>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</si>
  <si>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</si>
  <si>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</si>
  <si>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</si>
  <si>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</si>
  <si>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</si>
  <si>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</si>
  <si>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</si>
  <si>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</si>
  <si>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</si>
  <si>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</si>
  <si>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</si>
  <si>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</si>
  <si>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</si>
  <si>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</si>
  <si>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</si>
  <si>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</si>
  <si>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</si>
  <si>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</si>
  <si>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</si>
  <si>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</si>
  <si>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</si>
  <si>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</si>
  <si>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</si>
  <si>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</si>
  <si>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</si>
  <si>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</si>
  <si>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</si>
  <si>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</si>
  <si>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</si>
  <si>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</si>
  <si>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</si>
  <si>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</si>
  <si>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</si>
  <si>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</si>
  <si>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</si>
  <si>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</si>
  <si>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</si>
  <si>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</si>
  <si>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</si>
  <si>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</si>
  <si>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</si>
  <si>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</si>
  <si>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</si>
  <si>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</si>
  <si>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</si>
  <si>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</si>
  <si>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</si>
  <si>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</si>
  <si>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</si>
  <si>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</si>
  <si>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</si>
  <si>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</si>
  <si>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</si>
  <si>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</si>
  <si>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</si>
  <si>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</si>
  <si>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</si>
  <si>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</si>
  <si>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</si>
  <si>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</si>
  <si>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</si>
  <si>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</si>
  <si>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</si>
  <si>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</si>
  <si>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</si>
  <si>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</si>
  <si>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</si>
  <si>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</si>
  <si>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</si>
  <si>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</si>
  <si>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</si>
  <si>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</si>
  <si>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</si>
  <si>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</si>
  <si>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</si>
  <si>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</si>
  <si>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</si>
  <si>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</si>
  <si>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</si>
  <si>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</si>
  <si>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</si>
  <si>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</si>
  <si>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</si>
  <si>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</si>
  <si>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</si>
  <si>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</si>
  <si>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</si>
  <si>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</si>
  <si>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</si>
  <si>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</si>
  <si>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</si>
  <si>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</si>
  <si>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</si>
  <si>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</si>
  <si>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</si>
  <si>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</si>
  <si>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</si>
  <si>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</si>
  <si>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</si>
  <si>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</si>
  <si>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</si>
  <si>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</si>
  <si>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</si>
  <si>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</si>
  <si>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</si>
  <si>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</si>
  <si>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</si>
  <si>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</si>
  <si>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</si>
  <si>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</si>
  <si>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</si>
  <si>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</si>
  <si>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</si>
  <si>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</si>
  <si>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</si>
  <si>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</si>
  <si>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</si>
  <si>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</si>
  <si>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</si>
  <si>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</si>
  <si>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</si>
  <si>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</si>
  <si>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</si>
  <si>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</si>
  <si>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</si>
  <si>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</si>
  <si>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</si>
  <si>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</si>
  <si>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</si>
  <si>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</si>
  <si>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</si>
  <si>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</si>
  <si>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</si>
  <si>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</si>
  <si>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</si>
  <si>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</si>
  <si>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</si>
  <si>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</si>
  <si>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</si>
  <si>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</si>
  <si>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</si>
  <si>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</si>
  <si>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</si>
  <si>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</si>
  <si>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</si>
  <si>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</si>
  <si>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</si>
  <si>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</si>
  <si>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</si>
  <si>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</si>
  <si>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</si>
  <si>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</si>
  <si>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</si>
  <si>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</si>
  <si>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</si>
  <si>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</si>
  <si>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</si>
  <si>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</si>
  <si>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</si>
  <si>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</si>
  <si>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</si>
  <si>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</si>
  <si>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</si>
  <si>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</si>
  <si>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</si>
  <si>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</si>
  <si>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</si>
  <si>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</si>
  <si>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</si>
  <si>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</si>
  <si>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</si>
  <si>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</si>
  <si>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</si>
  <si>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</si>
  <si>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</si>
  <si>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</si>
  <si>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</si>
  <si>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</si>
  <si>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</si>
  <si>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</si>
  <si>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</si>
  <si>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</si>
  <si>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</si>
  <si>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</si>
  <si>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</si>
  <si>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</si>
  <si>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</si>
  <si>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</si>
  <si>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</si>
  <si>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</si>
  <si>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</si>
  <si>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</si>
  <si>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</si>
  <si>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</si>
  <si>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</si>
  <si>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</si>
  <si>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</si>
  <si>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</si>
  <si>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</si>
  <si>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</si>
  <si>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</si>
  <si>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</si>
  <si>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</si>
  <si>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</si>
  <si>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</si>
  <si>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</si>
  <si>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</si>
  <si>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</si>
  <si>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</si>
  <si>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</si>
  <si>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</si>
  <si>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</si>
  <si>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</si>
  <si>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</si>
  <si>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</si>
  <si>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</si>
  <si>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</si>
  <si>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</si>
  <si>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</si>
  <si>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</si>
  <si>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</si>
  <si>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</si>
  <si>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</si>
  <si>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</si>
  <si>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</si>
  <si>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</si>
  <si>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</si>
  <si>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</si>
  <si>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</si>
  <si>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</si>
  <si>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</si>
  <si>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</si>
  <si>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</si>
  <si>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</si>
  <si>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</si>
  <si>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</si>
  <si>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</si>
  <si>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</si>
  <si>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</si>
  <si>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</si>
  <si>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</si>
  <si>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</si>
  <si>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</si>
  <si>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</si>
  <si>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</si>
  <si>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</si>
  <si>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</si>
  <si>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</si>
  <si>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</si>
  <si>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</si>
  <si>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</si>
  <si>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</si>
  <si>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</si>
  <si>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</si>
  <si>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</si>
  <si>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</si>
  <si>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</si>
  <si>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</si>
  <si>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</si>
  <si>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</si>
  <si>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</si>
  <si>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</si>
  <si>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</si>
  <si>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</si>
  <si>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</si>
  <si>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</si>
  <si>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</si>
  <si>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</si>
  <si>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</si>
  <si>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</si>
  <si>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</si>
  <si>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</si>
  <si>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</si>
  <si>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</si>
  <si>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</si>
  <si>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</si>
  <si>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</si>
  <si>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</si>
  <si>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</si>
  <si>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</si>
  <si>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</si>
  <si>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</si>
  <si>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</si>
  <si>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</si>
  <si>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</si>
  <si>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</si>
  <si>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</si>
  <si>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</si>
  <si>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</si>
  <si>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</si>
  <si>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</si>
  <si>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</si>
  <si>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</si>
  <si>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</si>
  <si>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</si>
  <si>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</si>
  <si>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</si>
  <si>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</si>
  <si>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</si>
  <si>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</si>
  <si>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</si>
  <si>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</si>
  <si>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</si>
  <si>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</si>
  <si>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</si>
  <si>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</si>
  <si>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</si>
  <si>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</si>
  <si>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</si>
  <si>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</si>
  <si>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</si>
  <si>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</si>
  <si>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</si>
  <si>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</si>
  <si>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</si>
  <si>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</si>
  <si>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</si>
  <si>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</si>
  <si>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</si>
  <si>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</si>
  <si>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</si>
  <si>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</si>
  <si>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</si>
  <si>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</si>
  <si>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</si>
  <si>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</si>
  <si>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</si>
  <si>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</si>
  <si>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</si>
  <si>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</si>
  <si>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</si>
  <si>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</si>
  <si>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</si>
  <si>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</si>
  <si>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</si>
  <si>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</si>
  <si>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</si>
  <si>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</si>
  <si>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</si>
  <si>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</si>
  <si>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</si>
  <si>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</si>
  <si>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</si>
  <si>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</si>
  <si>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</si>
  <si>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</si>
  <si>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</si>
  <si>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</si>
  <si>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</si>
  <si>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</si>
  <si>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</si>
  <si>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</si>
  <si>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</si>
  <si>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</si>
  <si>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</si>
  <si>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</si>
  <si>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</si>
  <si>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</si>
  <si>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</si>
  <si>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</si>
  <si>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</si>
  <si>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</si>
  <si>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</si>
  <si>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</si>
  <si>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</si>
  <si>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</si>
  <si>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</si>
  <si>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</si>
  <si>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</si>
  <si>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</si>
  <si>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</si>
  <si>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</si>
  <si>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</si>
  <si>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</si>
  <si>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</si>
  <si>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</si>
  <si>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</si>
  <si>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</si>
  <si>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</si>
  <si>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</si>
  <si>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</si>
  <si>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</si>
  <si>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</si>
  <si>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</si>
  <si>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</si>
  <si>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</si>
  <si>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</si>
  <si>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</si>
  <si>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</si>
  <si>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</si>
  <si>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</si>
  <si>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</si>
  <si>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</si>
  <si>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</si>
  <si>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</si>
  <si>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</si>
  <si>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</si>
  <si>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</si>
  <si>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</si>
  <si>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</si>
  <si>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</si>
  <si>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</si>
  <si>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</si>
  <si>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</si>
  <si>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</si>
  <si>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</si>
  <si>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</si>
  <si>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</si>
  <si>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</si>
  <si>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</si>
  <si>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</si>
  <si>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</si>
  <si>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</si>
  <si>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</si>
  <si>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</si>
  <si>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</si>
  <si>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</si>
  <si>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</si>
  <si>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</si>
  <si>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</si>
  <si>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</si>
  <si>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</si>
  <si>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</si>
  <si>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</si>
  <si>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</si>
  <si>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</si>
  <si>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</si>
  <si>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</si>
  <si>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</si>
  <si>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</si>
  <si>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</si>
  <si>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</si>
  <si>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</si>
  <si>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</si>
  <si>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</si>
  <si>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</si>
  <si>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</si>
  <si>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</si>
  <si>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</si>
  <si>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</si>
  <si>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</si>
  <si>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</si>
  <si>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</si>
  <si>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</si>
  <si>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</si>
  <si>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</si>
  <si>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</si>
  <si>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</si>
  <si>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</si>
  <si>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</si>
  <si>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</si>
  <si>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</si>
  <si>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</si>
  <si>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</si>
  <si>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</si>
  <si>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</si>
  <si>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</si>
  <si>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</si>
  <si>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</si>
  <si>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</si>
  <si>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</si>
  <si>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</si>
  <si>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</si>
  <si>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НЕКОНСОЛИДИРАН</t>
  </si>
  <si>
    <t>31.12.2009 Г.-предварителен</t>
  </si>
  <si>
    <t>РГ-05-0086</t>
  </si>
  <si>
    <t>П.Кръстев</t>
  </si>
  <si>
    <t>Дата на съставяне: 25.01.2010 г.</t>
  </si>
  <si>
    <t>25.01.2010 г.</t>
  </si>
  <si>
    <t xml:space="preserve">Дата на съставяне: 25.01.2010 г.                              </t>
  </si>
  <si>
    <t>Съставител: С.Африканова</t>
  </si>
  <si>
    <t>Ръководител: П.Кръстев</t>
  </si>
  <si>
    <t xml:space="preserve">Дата  на съставяне: 25.01.2010 г.                                                                                                                      </t>
  </si>
  <si>
    <t>Съставител:С.Африканова</t>
  </si>
  <si>
    <t xml:space="preserve"> Ръководител: П.Кръстев</t>
  </si>
  <si>
    <t xml:space="preserve">Дата на съставяне: 25.01.2010 г.                         </t>
  </si>
  <si>
    <t xml:space="preserve">                                    Съставител: С.Африканова</t>
  </si>
  <si>
    <t>Ръководител:П.Кръстев</t>
  </si>
  <si>
    <t>1. "БДИН"АД - гр.Видин</t>
  </si>
  <si>
    <t>1. "Агротехчаст"АД - гр.Оряхово</t>
  </si>
  <si>
    <t>2."Ведерник"АД -гр.Белоградчик</t>
  </si>
  <si>
    <t>3."Телб Инвест"АД - гр.Враца</t>
  </si>
  <si>
    <t>4."ЗММ Враца"АД -гр.Враца</t>
  </si>
  <si>
    <t>5. "Враца Стил"АД -гр.Враца</t>
  </si>
  <si>
    <r>
      <t xml:space="preserve">Дата на съставяне: </t>
    </r>
    <r>
      <rPr>
        <sz val="10"/>
        <rFont val="Times New Roman"/>
        <family val="1"/>
      </rPr>
      <t>25.01.2010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</si>
</sst>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2</v>
      </c>
      <c r="D18" s="151">
        <v>3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</v>
      </c>
      <c r="D19" s="155">
        <f>SUM(D11:D18)</f>
        <v>3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26</v>
      </c>
      <c r="H20" s="158">
        <v>26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1522</v>
      </c>
      <c r="H21" s="156">
        <f>SUM(H22:H24)</f>
        <v>260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1498</v>
      </c>
      <c r="H24" s="152">
        <v>236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1548</v>
      </c>
      <c r="H25" s="154">
        <f>H19+H20+H21</f>
        <v>286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12</v>
      </c>
      <c r="H27" s="154">
        <f>SUM(H28:H30)</f>
        <v>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12</v>
      </c>
      <c r="H28" s="152">
        <v>12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-11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191</v>
      </c>
      <c r="H31" s="152">
        <v>7044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203</v>
      </c>
      <c r="H33" s="154">
        <f>H27+H31+H32</f>
        <v>7045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284</v>
      </c>
      <c r="D34" s="155">
        <f>SUM(D35:D38)</f>
        <v>284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1966</v>
      </c>
      <c r="H36" s="154">
        <f>H25+H17+H33</f>
        <v>7546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284</v>
      </c>
      <c r="D45" s="155">
        <f>D34+D39+D44</f>
        <v>284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286</v>
      </c>
      <c r="D55" s="155">
        <f>D19+D20+D21+D27+D32+D45+D51+D53+D54</f>
        <v>287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1313</v>
      </c>
      <c r="H61" s="154">
        <f>SUM(H62:H68)</f>
        <v>780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1313</v>
      </c>
      <c r="H62" s="152">
        <v>0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2</v>
      </c>
      <c r="D67" s="151">
        <v>2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4</v>
      </c>
      <c r="D68" s="151">
        <v>4</v>
      </c>
      <c r="E68" s="237" t="s">
        <v>214</v>
      </c>
      <c r="F68" s="242" t="s">
        <v>215</v>
      </c>
      <c r="G68" s="152">
        <v>0</v>
      </c>
      <c r="H68" s="152">
        <v>780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1313</v>
      </c>
      <c r="H71" s="161">
        <f>H59+H60+H61+H69+H70</f>
        <v>780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4</v>
      </c>
      <c r="D72" s="151">
        <v>0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9</v>
      </c>
      <c r="D74" s="151">
        <v>50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19</v>
      </c>
      <c r="D75" s="155">
        <f>SUM(D67:D74)</f>
        <v>56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1313</v>
      </c>
      <c r="H79" s="162">
        <f>H71+H74+H75+H76</f>
        <v>780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1</v>
      </c>
      <c r="D87" s="151">
        <v>0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48</v>
      </c>
      <c r="D88" s="151">
        <v>54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2923</v>
      </c>
      <c r="D90" s="151">
        <v>7929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2972</v>
      </c>
      <c r="D91" s="155">
        <f>SUM(D87:D90)</f>
        <v>7983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2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2993</v>
      </c>
      <c r="D93" s="155">
        <f>D64+D75+D84+D91+D92</f>
        <v>8039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3279</v>
      </c>
      <c r="D94" s="164">
        <f>D93+D55</f>
        <v>8326</v>
      </c>
      <c r="E94" s="449" t="s">
        <v>271</v>
      </c>
      <c r="F94" s="289" t="s">
        <v>272</v>
      </c>
      <c r="G94" s="165">
        <f>G36+G39+G55+G79</f>
        <v>3279</v>
      </c>
      <c r="H94" s="165">
        <f>H36+H39+H55+H79</f>
        <v>8326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864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863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C2" sqref="C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15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31.12.2009 Г.-предварителен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1</v>
      </c>
      <c r="D9" s="46">
        <v>1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23</v>
      </c>
      <c r="D10" s="46">
        <v>16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1</v>
      </c>
      <c r="D11" s="46">
        <v>1</v>
      </c>
      <c r="E11" s="300" t="s">
        <v>294</v>
      </c>
      <c r="F11" s="549" t="s">
        <v>295</v>
      </c>
      <c r="G11" s="550">
        <v>14</v>
      </c>
      <c r="H11" s="550">
        <v>15</v>
      </c>
    </row>
    <row r="12" spans="1:8" ht="12">
      <c r="A12" s="298" t="s">
        <v>296</v>
      </c>
      <c r="B12" s="299" t="s">
        <v>297</v>
      </c>
      <c r="C12" s="46">
        <v>70</v>
      </c>
      <c r="D12" s="46">
        <v>46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12</v>
      </c>
      <c r="D13" s="46">
        <v>8</v>
      </c>
      <c r="E13" s="301" t="s">
        <v>52</v>
      </c>
      <c r="F13" s="551" t="s">
        <v>301</v>
      </c>
      <c r="G13" s="548">
        <f>SUM(G9:G12)</f>
        <v>14</v>
      </c>
      <c r="H13" s="548">
        <f>SUM(H9:H12)</f>
        <v>15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1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108</v>
      </c>
      <c r="D19" s="49">
        <f>SUM(D9:D15)+D16</f>
        <v>73</v>
      </c>
      <c r="E19" s="304" t="s">
        <v>318</v>
      </c>
      <c r="F19" s="552" t="s">
        <v>319</v>
      </c>
      <c r="G19" s="550">
        <v>304</v>
      </c>
      <c r="H19" s="550">
        <v>264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4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7649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34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307</v>
      </c>
      <c r="H24" s="548">
        <f>SUM(H19:H23)</f>
        <v>7917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35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109</v>
      </c>
      <c r="D28" s="50">
        <f>D26+D19</f>
        <v>108</v>
      </c>
      <c r="E28" s="127" t="s">
        <v>340</v>
      </c>
      <c r="F28" s="554" t="s">
        <v>341</v>
      </c>
      <c r="G28" s="548">
        <f>G13+G15+G24</f>
        <v>321</v>
      </c>
      <c r="H28" s="548">
        <f>H13+H15+H24</f>
        <v>7932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212</v>
      </c>
      <c r="D30" s="50">
        <f>IF((H28-D28)&gt;0,H28-D28,0)</f>
        <v>7824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109</v>
      </c>
      <c r="D33" s="49">
        <f>D28+D31+D32</f>
        <v>108</v>
      </c>
      <c r="E33" s="127" t="s">
        <v>356</v>
      </c>
      <c r="F33" s="554" t="s">
        <v>357</v>
      </c>
      <c r="G33" s="53">
        <f>G32+G31+G28</f>
        <v>321</v>
      </c>
      <c r="H33" s="53">
        <f>H32+H31+H28</f>
        <v>7932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212</v>
      </c>
      <c r="D34" s="50">
        <f>IF((H33-D33)&gt;0,H33-D33,0)</f>
        <v>7824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21</v>
      </c>
      <c r="D35" s="49">
        <f>D36+D37+D38</f>
        <v>780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21</v>
      </c>
      <c r="D36" s="46">
        <v>780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191</v>
      </c>
      <c r="D39" s="460">
        <f>+IF((H33-D33-D35)&gt;0,H33-D33-D35,0)</f>
        <v>7044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191</v>
      </c>
      <c r="D41" s="52">
        <f>IF(D39-D40&gt;0,D39-D40,0)</f>
        <v>7044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321</v>
      </c>
      <c r="D42" s="53">
        <f>D33+D35+D39</f>
        <v>7932</v>
      </c>
      <c r="E42" s="128" t="s">
        <v>383</v>
      </c>
      <c r="F42" s="129" t="s">
        <v>384</v>
      </c>
      <c r="G42" s="53">
        <f>G39+G33</f>
        <v>321</v>
      </c>
      <c r="H42" s="53">
        <f>H39+H33</f>
        <v>7932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863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6" right="0.18" top="0.43" bottom="0.25" header="0.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31.12.2009 Г.-предварителен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14</v>
      </c>
      <c r="D10" s="54">
        <v>23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-17</v>
      </c>
      <c r="D11" s="54">
        <v>-14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-271</v>
      </c>
      <c r="D13" s="54">
        <v>-59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-805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343</v>
      </c>
      <c r="D16" s="54">
        <v>218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-737</v>
      </c>
      <c r="D20" s="55">
        <f>SUM(D10:D19)</f>
        <v>166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7646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7646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30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-30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-4277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3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-4277</v>
      </c>
      <c r="D42" s="55">
        <f>SUM(D34:D41)</f>
        <v>3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-5011</v>
      </c>
      <c r="D43" s="55">
        <f>D42+D32+D20</f>
        <v>7815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7983</v>
      </c>
      <c r="D44" s="132">
        <v>168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2972</v>
      </c>
      <c r="D45" s="55">
        <f>D44+D43</f>
        <v>7983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1972</v>
      </c>
      <c r="D46" s="56">
        <v>7983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B1" sqref="B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31.12.2009 Г.-предварителен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26</v>
      </c>
      <c r="F11" s="58">
        <f>'справка №1-БАЛАНС'!H22</f>
        <v>24</v>
      </c>
      <c r="G11" s="58">
        <f>'справка №1-БАЛАНС'!H23</f>
        <v>0</v>
      </c>
      <c r="H11" s="60">
        <v>236</v>
      </c>
      <c r="I11" s="58">
        <f>'справка №1-БАЛАНС'!H28+'справка №1-БАЛАНС'!H31</f>
        <v>7056</v>
      </c>
      <c r="J11" s="58">
        <f>'справка №1-БАЛАНС'!H29+'справка №1-БАЛАНС'!H32</f>
        <v>-11</v>
      </c>
      <c r="K11" s="60">
        <v>0</v>
      </c>
      <c r="L11" s="344">
        <f>SUM(C11:K11)</f>
        <v>7546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26</v>
      </c>
      <c r="F15" s="61">
        <f t="shared" si="2"/>
        <v>24</v>
      </c>
      <c r="G15" s="61">
        <f t="shared" si="2"/>
        <v>0</v>
      </c>
      <c r="H15" s="61">
        <f t="shared" si="2"/>
        <v>236</v>
      </c>
      <c r="I15" s="61">
        <f t="shared" si="2"/>
        <v>7056</v>
      </c>
      <c r="J15" s="61">
        <f t="shared" si="2"/>
        <v>-11</v>
      </c>
      <c r="K15" s="61">
        <f t="shared" si="2"/>
        <v>0</v>
      </c>
      <c r="L15" s="344">
        <f t="shared" si="1"/>
        <v>7546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191</v>
      </c>
      <c r="J16" s="345">
        <f>+'справка №1-БАЛАНС'!G32</f>
        <v>0</v>
      </c>
      <c r="K16" s="60">
        <v>0</v>
      </c>
      <c r="L16" s="344">
        <f t="shared" si="1"/>
        <v>191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1267</v>
      </c>
      <c r="I17" s="62">
        <f t="shared" si="3"/>
        <v>-7044</v>
      </c>
      <c r="J17" s="62">
        <f>J18+J19</f>
        <v>11</v>
      </c>
      <c r="K17" s="62">
        <f t="shared" si="3"/>
        <v>0</v>
      </c>
      <c r="L17" s="344">
        <f t="shared" si="1"/>
        <v>-5766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-5590</v>
      </c>
      <c r="J18" s="60">
        <v>0</v>
      </c>
      <c r="K18" s="60">
        <v>0</v>
      </c>
      <c r="L18" s="344">
        <f t="shared" si="1"/>
        <v>-5590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1267</v>
      </c>
      <c r="I19" s="60">
        <v>-1454</v>
      </c>
      <c r="J19" s="60">
        <v>11</v>
      </c>
      <c r="K19" s="60">
        <v>0</v>
      </c>
      <c r="L19" s="344">
        <f t="shared" si="1"/>
        <v>-176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-5</v>
      </c>
      <c r="I28" s="60">
        <v>0</v>
      </c>
      <c r="J28" s="60">
        <v>0</v>
      </c>
      <c r="K28" s="60">
        <v>0</v>
      </c>
      <c r="L28" s="344">
        <f t="shared" si="1"/>
        <v>-5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26</v>
      </c>
      <c r="F29" s="59">
        <f t="shared" si="6"/>
        <v>24</v>
      </c>
      <c r="G29" s="59">
        <f t="shared" si="6"/>
        <v>0</v>
      </c>
      <c r="H29" s="59">
        <f t="shared" si="6"/>
        <v>1498</v>
      </c>
      <c r="I29" s="59">
        <f t="shared" si="6"/>
        <v>203</v>
      </c>
      <c r="J29" s="59">
        <f t="shared" si="6"/>
        <v>0</v>
      </c>
      <c r="K29" s="59">
        <f t="shared" si="6"/>
        <v>0</v>
      </c>
      <c r="L29" s="344">
        <f t="shared" si="1"/>
        <v>1966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26</v>
      </c>
      <c r="F32" s="59">
        <f t="shared" si="7"/>
        <v>24</v>
      </c>
      <c r="G32" s="59">
        <f t="shared" si="7"/>
        <v>0</v>
      </c>
      <c r="H32" s="59">
        <f t="shared" si="7"/>
        <v>1498</v>
      </c>
      <c r="I32" s="59">
        <f t="shared" si="7"/>
        <v>203</v>
      </c>
      <c r="J32" s="59">
        <f t="shared" si="7"/>
        <v>0</v>
      </c>
      <c r="K32" s="59">
        <f t="shared" si="7"/>
        <v>0</v>
      </c>
      <c r="L32" s="344">
        <f t="shared" si="1"/>
        <v>1966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870</v>
      </c>
      <c r="E38" s="572"/>
      <c r="F38" s="572"/>
      <c r="G38" s="572"/>
      <c r="H38" s="572"/>
      <c r="I38" s="572"/>
      <c r="J38" s="15" t="s">
        <v>871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E3" sqref="E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15">
      <c r="A3" s="599" t="s">
        <v>6</v>
      </c>
      <c r="B3" s="600"/>
      <c r="C3" s="601" t="str">
        <f>'справка №1-БАЛАНС'!E5</f>
        <v>31.12.2009 Г.-предварителен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10</v>
      </c>
      <c r="E16" s="189">
        <v>0</v>
      </c>
      <c r="F16" s="189">
        <v>0</v>
      </c>
      <c r="G16" s="74">
        <f t="shared" si="2"/>
        <v>10</v>
      </c>
      <c r="H16" s="65">
        <v>0</v>
      </c>
      <c r="I16" s="65">
        <v>0</v>
      </c>
      <c r="J16" s="74">
        <f t="shared" si="3"/>
        <v>10</v>
      </c>
      <c r="K16" s="65">
        <v>7</v>
      </c>
      <c r="L16" s="65">
        <v>1</v>
      </c>
      <c r="M16" s="65">
        <v>0</v>
      </c>
      <c r="N16" s="74">
        <f t="shared" si="4"/>
        <v>8</v>
      </c>
      <c r="O16" s="65">
        <v>0</v>
      </c>
      <c r="P16" s="65">
        <v>0</v>
      </c>
      <c r="Q16" s="74">
        <f aca="true" t="shared" si="5" ref="Q16:Q25">N16+O16-P16</f>
        <v>8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7</v>
      </c>
      <c r="L17" s="75">
        <f>SUM(L9:L16)</f>
        <v>1</v>
      </c>
      <c r="M17" s="75">
        <f>SUM(M9:M16)</f>
        <v>0</v>
      </c>
      <c r="N17" s="74">
        <f t="shared" si="4"/>
        <v>8</v>
      </c>
      <c r="O17" s="75">
        <f>SUM(O9:O16)</f>
        <v>0</v>
      </c>
      <c r="P17" s="75">
        <f>SUM(P9:P16)</f>
        <v>0</v>
      </c>
      <c r="Q17" s="74">
        <f t="shared" si="5"/>
        <v>8</v>
      </c>
      <c r="R17" s="74">
        <f t="shared" si="6"/>
        <v>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284</v>
      </c>
      <c r="H27" s="70">
        <f t="shared" si="8"/>
        <v>0</v>
      </c>
      <c r="I27" s="70">
        <f t="shared" si="8"/>
        <v>0</v>
      </c>
      <c r="J27" s="71">
        <f t="shared" si="3"/>
        <v>284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284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284</v>
      </c>
      <c r="H38" s="75">
        <f t="shared" si="12"/>
        <v>0</v>
      </c>
      <c r="I38" s="75">
        <f t="shared" si="12"/>
        <v>0</v>
      </c>
      <c r="J38" s="74">
        <f t="shared" si="3"/>
        <v>284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284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294</v>
      </c>
      <c r="H40" s="438">
        <f t="shared" si="13"/>
        <v>0</v>
      </c>
      <c r="I40" s="438">
        <f t="shared" si="13"/>
        <v>0</v>
      </c>
      <c r="J40" s="438">
        <f t="shared" si="13"/>
        <v>294</v>
      </c>
      <c r="K40" s="438">
        <f t="shared" si="13"/>
        <v>7</v>
      </c>
      <c r="L40" s="438">
        <f t="shared" si="13"/>
        <v>1</v>
      </c>
      <c r="M40" s="438">
        <f t="shared" si="13"/>
        <v>0</v>
      </c>
      <c r="N40" s="438">
        <f t="shared" si="13"/>
        <v>8</v>
      </c>
      <c r="O40" s="438">
        <f t="shared" si="13"/>
        <v>0</v>
      </c>
      <c r="P40" s="438">
        <f t="shared" si="13"/>
        <v>0</v>
      </c>
      <c r="Q40" s="438">
        <f t="shared" si="13"/>
        <v>8</v>
      </c>
      <c r="R40" s="438">
        <f t="shared" si="13"/>
        <v>286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873</v>
      </c>
      <c r="I44" s="356"/>
      <c r="J44" s="356"/>
      <c r="K44" s="598"/>
      <c r="L44" s="598"/>
      <c r="M44" s="598"/>
      <c r="N44" s="598"/>
      <c r="O44" s="587" t="s">
        <v>874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31.12.2009 Г.-предварителен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</v>
      </c>
      <c r="D24" s="119">
        <f>SUM(D25:D27)</f>
        <v>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2</v>
      </c>
      <c r="D27" s="108">
        <v>2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</v>
      </c>
      <c r="D28" s="108">
        <v>4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4</v>
      </c>
      <c r="D34" s="108">
        <v>4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9</v>
      </c>
      <c r="D38" s="105">
        <f>SUM(D39:D42)</f>
        <v>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9</v>
      </c>
      <c r="D42" s="108">
        <v>9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19</v>
      </c>
      <c r="D43" s="104">
        <f>D24+D28+D29+D31+D30+D32+D33+D38</f>
        <v>19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19</v>
      </c>
      <c r="D44" s="103">
        <f>D43+D21+D19+D9</f>
        <v>19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1313</v>
      </c>
      <c r="D71" s="105">
        <f>SUM(D72:D74)</f>
        <v>1313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1313</v>
      </c>
      <c r="D73" s="108">
        <v>1313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1313</v>
      </c>
      <c r="D96" s="104">
        <f>D85+D80+D75+D71+D95</f>
        <v>1313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1313</v>
      </c>
      <c r="D97" s="104">
        <f>D96+D68+D66</f>
        <v>1313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864</v>
      </c>
      <c r="B109" s="603"/>
      <c r="C109" s="603" t="s">
        <v>867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868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E49" sqref="E4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15">
      <c r="A5" s="501" t="s">
        <v>6</v>
      </c>
      <c r="B5" s="611" t="str">
        <f>'справка №1-БАЛАНС'!E5</f>
        <v>31.12.2009 Г.-предварителен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260325</v>
      </c>
      <c r="D12" s="98">
        <v>0</v>
      </c>
      <c r="E12" s="98">
        <v>0</v>
      </c>
      <c r="F12" s="98">
        <v>284</v>
      </c>
      <c r="G12" s="98">
        <v>0</v>
      </c>
      <c r="H12" s="98">
        <v>0</v>
      </c>
      <c r="I12" s="434">
        <f>F12+G12-H12</f>
        <v>284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260325</v>
      </c>
      <c r="D17" s="85">
        <f t="shared" si="1"/>
        <v>0</v>
      </c>
      <c r="E17" s="85">
        <f t="shared" si="1"/>
        <v>0</v>
      </c>
      <c r="F17" s="85">
        <f t="shared" si="1"/>
        <v>284</v>
      </c>
      <c r="G17" s="85">
        <f t="shared" si="1"/>
        <v>0</v>
      </c>
      <c r="H17" s="85">
        <f t="shared" si="1"/>
        <v>0</v>
      </c>
      <c r="I17" s="434">
        <f t="shared" si="0"/>
        <v>284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864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863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19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31.12.2009 Г.-предварителен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875</v>
      </c>
      <c r="B12" s="37"/>
      <c r="C12" s="441">
        <v>19</v>
      </c>
      <c r="D12" s="441">
        <v>50</v>
      </c>
      <c r="E12" s="441">
        <v>0</v>
      </c>
      <c r="F12" s="443">
        <f>C12-E12</f>
        <v>19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2">
        <f>SUM(F12:F26)</f>
        <v>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876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877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878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879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880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284</v>
      </c>
      <c r="D79" s="429"/>
      <c r="E79" s="429">
        <f>E78+E61+E44+E27</f>
        <v>0</v>
      </c>
      <c r="F79" s="442">
        <f>F78+F61+F44+F27</f>
        <v>284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2010-01-22T07:19:15Z</cp:lastPrinted>
  <dcterms:created xsi:type="dcterms:W3CDTF">2000-06-29T12:02:40Z</dcterms:created>
  <dcterms:modified xsi:type="dcterms:W3CDTF">2010-01-22T07:19:52Z</dcterms:modified>
  <cp:category/>
  <cp:version/>
  <cp:contentType/>
  <cp:contentStatus/>
</cp:coreProperties>
</file>