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<sst xmlns="http://schemas.openxmlformats.org/spreadsheetml/2006/main" count="1070" uniqueCount="880">
  <si>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</si>
  <si>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</si>
  <si>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</si>
  <si>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</si>
  <si>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</si>
  <si>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</si>
  <si>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</si>
  <si>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</si>
  <si>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</si>
  <si>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</si>
  <si>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</si>
  <si>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</si>
  <si>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</si>
  <si>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</si>
  <si>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</si>
  <si>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</si>
  <si>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</si>
  <si>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</si>
  <si>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</si>
  <si>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</si>
  <si>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</si>
  <si>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</si>
  <si>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</si>
  <si>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</si>
  <si>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</si>
  <si>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</si>
  <si>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</si>
  <si>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</si>
  <si>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</si>
  <si>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</si>
  <si>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</si>
  <si>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</si>
  <si>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</si>
  <si>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</si>
  <si>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</si>
  <si>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</si>
  <si>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</si>
  <si>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</si>
  <si>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</si>
  <si>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</si>
  <si>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</si>
  <si>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</si>
  <si>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</si>
  <si>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</si>
  <si>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</si>
  <si>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</si>
  <si>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</si>
  <si>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</si>
  <si>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</si>
  <si>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</si>
  <si>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</si>
  <si>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</si>
  <si>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</si>
  <si>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</si>
  <si>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</si>
  <si>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</si>
  <si>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</si>
  <si>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</si>
  <si>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</si>
  <si>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</si>
  <si>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</si>
  <si>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</si>
  <si>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</si>
  <si>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</si>
  <si>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</si>
  <si>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</si>
  <si>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</si>
  <si>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</si>
  <si>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</si>
  <si>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</si>
  <si>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</si>
  <si>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</si>
  <si>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</si>
  <si>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</si>
  <si>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</si>
  <si>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</si>
  <si>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</si>
  <si>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</si>
  <si>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</si>
  <si>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</si>
  <si>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</si>
  <si>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</si>
  <si>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</si>
  <si>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</si>
  <si>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</si>
  <si>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</si>
  <si>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</si>
  <si>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</si>
  <si>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</si>
  <si>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</si>
  <si>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</si>
  <si>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</si>
  <si>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</si>
  <si>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</si>
  <si>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</si>
  <si>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</si>
  <si>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</si>
  <si>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</si>
  <si>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</si>
  <si>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</si>
  <si>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</si>
  <si>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</si>
  <si>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</si>
  <si>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</si>
  <si>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</si>
  <si>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</si>
  <si>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</si>
  <si>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</si>
  <si>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</si>
  <si>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</si>
  <si>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</si>
  <si>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</si>
  <si>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</si>
  <si>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</si>
  <si>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</si>
  <si>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</si>
  <si>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</si>
  <si>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</si>
  <si>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</si>
  <si>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</si>
  <si>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</si>
  <si>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</si>
  <si>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</si>
  <si>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</si>
  <si>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</si>
  <si>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</si>
  <si>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</si>
  <si>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</si>
  <si>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</si>
  <si>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</si>
  <si>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</si>
  <si>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</si>
  <si>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</si>
  <si>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</si>
  <si>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</si>
  <si>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</si>
  <si>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</si>
  <si>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</si>
  <si>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</si>
  <si>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</si>
  <si>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</si>
  <si>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</si>
  <si>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</si>
  <si>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</si>
  <si>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</si>
  <si>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</si>
  <si>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</si>
  <si>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</si>
  <si>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</si>
  <si>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</si>
  <si>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</si>
  <si>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</si>
  <si>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</si>
  <si>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</si>
  <si>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</si>
  <si>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</si>
  <si>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</si>
  <si>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</si>
  <si>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</si>
  <si>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</si>
  <si>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</si>
  <si>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</si>
  <si>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</si>
  <si>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</si>
  <si>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</si>
  <si>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</si>
  <si>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</si>
  <si>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</si>
  <si>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</si>
  <si>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</si>
  <si>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</si>
  <si>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</si>
  <si>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</si>
  <si>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</si>
  <si>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</si>
  <si>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</si>
  <si>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</si>
  <si>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</si>
  <si>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</si>
  <si>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</si>
  <si>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</si>
  <si>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</si>
  <si>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</si>
  <si>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</si>
  <si>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</si>
  <si>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</si>
  <si>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</si>
  <si>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</si>
  <si>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</si>
  <si>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</si>
  <si>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</si>
  <si>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</si>
  <si>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</si>
  <si>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</si>
  <si>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</si>
  <si>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</si>
  <si>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</si>
  <si>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</si>
  <si>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</si>
  <si>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</si>
  <si>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</si>
  <si>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</si>
  <si>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</si>
  <si>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</si>
  <si>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</si>
  <si>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</si>
  <si>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</si>
  <si>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</si>
  <si>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</si>
  <si>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</si>
  <si>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</si>
  <si>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</si>
  <si>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</si>
  <si>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</si>
  <si>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</si>
  <si>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</si>
  <si>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</si>
  <si>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</si>
  <si>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</si>
  <si>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</si>
  <si>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</si>
  <si>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</si>
  <si>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</si>
  <si>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</si>
  <si>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</si>
  <si>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</si>
  <si>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</si>
  <si>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</si>
  <si>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</si>
  <si>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</si>
  <si>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</si>
  <si>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</si>
  <si>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</si>
  <si>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</si>
  <si>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</si>
  <si>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</si>
  <si>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</si>
  <si>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</si>
  <si>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</si>
  <si>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</si>
  <si>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</si>
  <si>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</si>
  <si>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</si>
  <si>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</si>
  <si>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</si>
  <si>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</si>
  <si>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</si>
  <si>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</si>
  <si>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</si>
  <si>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</si>
  <si>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</si>
  <si>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</si>
  <si>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</si>
  <si>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</si>
  <si>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</si>
  <si>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</si>
  <si>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</si>
  <si>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</si>
  <si>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</si>
  <si>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</si>
  <si>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</si>
  <si>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</si>
  <si>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</si>
  <si>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</si>
  <si>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</si>
  <si>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</si>
  <si>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</si>
  <si>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</si>
  <si>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</si>
  <si>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</si>
  <si>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</si>
  <si>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</si>
  <si>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</si>
  <si>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</si>
  <si>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</si>
  <si>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</si>
  <si>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</si>
  <si>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</si>
  <si>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</si>
  <si>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</si>
  <si>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</si>
  <si>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</si>
  <si>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</si>
  <si>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</si>
  <si>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</si>
  <si>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</si>
  <si>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</si>
  <si>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</si>
  <si>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</si>
  <si>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</si>
  <si>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</si>
  <si>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</si>
  <si>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</si>
  <si>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</si>
  <si>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</si>
  <si>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</si>
  <si>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</si>
  <si>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</si>
  <si>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</si>
  <si>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</si>
  <si>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</si>
  <si>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</si>
  <si>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</si>
  <si>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</si>
  <si>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</si>
  <si>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</si>
  <si>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</si>
  <si>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</si>
  <si>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</si>
  <si>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</si>
  <si>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</si>
  <si>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</si>
  <si>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</si>
  <si>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</si>
  <si>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</si>
  <si>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</si>
  <si>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</si>
  <si>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</si>
  <si>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</si>
  <si>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</si>
  <si>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</si>
  <si>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</si>
  <si>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</si>
  <si>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</si>
  <si>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</si>
  <si>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</si>
  <si>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</si>
  <si>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</si>
  <si>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</si>
  <si>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</si>
  <si>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</si>
  <si>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</si>
  <si>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</si>
  <si>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</si>
  <si>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</si>
  <si>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</si>
  <si>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</si>
  <si>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</si>
  <si>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</si>
  <si>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</si>
  <si>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</si>
  <si>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</si>
  <si>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</si>
  <si>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</si>
  <si>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</si>
  <si>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</si>
  <si>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</si>
  <si>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</si>
  <si>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</si>
  <si>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</si>
  <si>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</si>
  <si>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</si>
  <si>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</si>
  <si>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</si>
  <si>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</si>
  <si>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</si>
  <si>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</si>
  <si>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</si>
  <si>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</si>
  <si>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</si>
  <si>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</si>
  <si>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</si>
  <si>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</si>
  <si>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</si>
  <si>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</si>
  <si>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</si>
  <si>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</si>
  <si>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</si>
  <si>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</si>
  <si>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</si>
  <si>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</si>
  <si>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</si>
  <si>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</si>
  <si>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</si>
  <si>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</si>
  <si>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</si>
  <si>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</si>
  <si>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</si>
  <si>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</si>
  <si>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</si>
  <si>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</si>
  <si>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</si>
  <si>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</si>
  <si>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</si>
  <si>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</si>
  <si>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</si>
  <si>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</si>
  <si>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</si>
  <si>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</si>
  <si>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</si>
  <si>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</si>
  <si>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</si>
  <si>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</si>
  <si>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</si>
  <si>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</si>
  <si>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</si>
  <si>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</si>
  <si>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</si>
  <si>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</si>
  <si>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</si>
  <si>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</si>
  <si>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</si>
  <si>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</si>
  <si>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</si>
  <si>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</si>
  <si>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</si>
  <si>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</si>
  <si>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</si>
  <si>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</si>
  <si>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</si>
  <si>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</si>
  <si>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</si>
  <si>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</si>
  <si>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</si>
  <si>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</si>
  <si>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</si>
  <si>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</si>
  <si>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</si>
  <si>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</si>
  <si>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</si>
  <si>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</si>
  <si>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</si>
  <si>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</si>
  <si>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</si>
  <si>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</si>
  <si>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</si>
  <si>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</si>
  <si>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</si>
  <si>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</si>
  <si>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</si>
  <si>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</si>
  <si>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</si>
  <si>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</si>
  <si>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</si>
  <si>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</si>
  <si>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</si>
  <si>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</si>
  <si>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</si>
  <si>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</si>
  <si>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</si>
  <si>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</si>
  <si>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</si>
  <si>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</si>
  <si>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</si>
  <si>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</si>
  <si>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</si>
  <si>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</si>
  <si>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</si>
  <si>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</si>
  <si>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</si>
  <si>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</si>
  <si>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</si>
  <si>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</si>
  <si>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</si>
  <si>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</si>
  <si>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</si>
  <si>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</si>
  <si>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</si>
  <si>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</si>
  <si>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</si>
  <si>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</si>
  <si>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</si>
  <si>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</si>
  <si>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</si>
  <si>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</si>
  <si>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</si>
  <si>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</si>
  <si>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</si>
  <si>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</si>
  <si>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</si>
  <si>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</si>
  <si>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</si>
  <si>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</si>
  <si>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</si>
  <si>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</si>
  <si>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</si>
  <si>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</si>
  <si>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</si>
  <si>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</si>
  <si>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</si>
  <si>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</si>
  <si>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</si>
  <si>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</si>
  <si>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</si>
  <si>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</si>
  <si>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</si>
  <si>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</si>
  <si>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</si>
  <si>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</si>
  <si>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</si>
  <si>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</si>
  <si>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</si>
  <si>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</si>
  <si>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</si>
  <si>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</si>
  <si>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</si>
  <si>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</si>
  <si>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</si>
  <si>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</si>
  <si>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</si>
  <si>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</si>
  <si>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</si>
  <si>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</si>
  <si>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</si>
  <si>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</si>
  <si>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</si>
  <si>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</si>
  <si>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</si>
  <si>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</si>
  <si>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</si>
  <si>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</si>
  <si>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</si>
  <si>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</si>
  <si>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</si>
  <si>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</si>
  <si>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</si>
  <si>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</si>
  <si>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</si>
  <si>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</si>
  <si>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</si>
  <si>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</si>
  <si>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</si>
  <si>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</si>
  <si>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</si>
  <si>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</si>
  <si>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</si>
  <si>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</si>
  <si>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</si>
  <si>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</si>
  <si>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</si>
  <si>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</si>
  <si>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</si>
  <si>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</si>
  <si>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</si>
  <si>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</si>
  <si>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</si>
  <si>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</si>
  <si>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</si>
  <si>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</si>
  <si>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</si>
  <si>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</si>
  <si>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</si>
  <si>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</si>
  <si>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</si>
  <si>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</si>
  <si>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</si>
  <si>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</si>
  <si>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</si>
  <si>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</si>
  <si>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</si>
  <si>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</si>
  <si>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</si>
  <si>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</si>
  <si>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</si>
  <si>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</si>
  <si>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</si>
  <si>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</si>
  <si>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</si>
  <si>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</si>
  <si>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</si>
  <si>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</si>
  <si>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</si>
  <si>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</si>
  <si>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</si>
  <si>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</si>
  <si>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</si>
  <si>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</si>
  <si>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</si>
  <si>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</si>
  <si>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</si>
  <si>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</si>
  <si>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</si>
  <si>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</si>
  <si>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</si>
  <si>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</si>
  <si>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</si>
  <si>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</si>
  <si>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</si>
  <si>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</si>
  <si>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</si>
  <si>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</si>
  <si>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</si>
  <si>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</si>
  <si>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</si>
  <si>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</si>
  <si>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</si>
  <si>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</si>
  <si>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</si>
  <si>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</si>
  <si>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</si>
  <si>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</si>
  <si>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</si>
  <si>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</si>
  <si>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</si>
  <si>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</si>
  <si>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</si>
  <si>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</si>
  <si>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</si>
  <si>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</si>
  <si>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</si>
  <si>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</si>
  <si>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</si>
  <si>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</si>
  <si>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</si>
  <si>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</si>
  <si>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</si>
  <si>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</si>
  <si>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</si>
  <si>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</si>
  <si>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</si>
  <si>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</si>
  <si>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</si>
  <si>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</si>
  <si>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</si>
  <si>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</si>
  <si>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</si>
  <si>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</si>
  <si>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</si>
  <si>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</si>
  <si>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</si>
  <si>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</si>
  <si>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</si>
  <si>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</si>
  <si>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</si>
  <si>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</si>
  <si>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</si>
  <si>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</si>
  <si>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</si>
  <si>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</si>
  <si>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</si>
  <si>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</si>
  <si>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</si>
  <si>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</si>
  <si>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</si>
  <si>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</si>
  <si>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</si>
  <si>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</si>
  <si>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</si>
  <si>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</si>
  <si>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</si>
  <si>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</si>
  <si>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</si>
  <si>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</si>
  <si>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</si>
  <si>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</si>
  <si>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</si>
  <si>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</si>
  <si>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</si>
  <si>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</si>
  <si>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</si>
  <si>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</si>
  <si>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</si>
  <si>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</si>
  <si>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</si>
  <si>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</si>
  <si>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</si>
  <si>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</si>
  <si>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</si>
  <si>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</si>
  <si>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</si>
  <si>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</si>
  <si>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</si>
  <si>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</si>
  <si>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</si>
  <si>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</si>
  <si>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</si>
  <si>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</si>
  <si>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</si>
  <si>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</si>
  <si>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</si>
  <si>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</si>
  <si>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</si>
  <si>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</si>
  <si>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</si>
  <si>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</si>
  <si>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</si>
  <si>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</si>
  <si>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</si>
  <si>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</si>
  <si>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</si>
  <si>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</si>
  <si>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</si>
  <si>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</si>
  <si>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</si>
  <si>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</si>
  <si>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</si>
  <si>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</si>
  <si>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</si>
  <si>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</si>
  <si>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</si>
  <si>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</si>
  <si>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</si>
  <si>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</si>
  <si>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</si>
  <si>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</si>
  <si>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</si>
  <si>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</si>
  <si>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</si>
  <si>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</si>
  <si>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</si>
  <si>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</si>
  <si>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</si>
  <si>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</si>
  <si>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</si>
  <si>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</si>
  <si>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</si>
  <si>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</si>
  <si>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</si>
  <si>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</si>
  <si>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</si>
  <si>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</si>
  <si>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</si>
  <si>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</si>
  <si>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</si>
  <si>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</si>
  <si>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</si>
  <si>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</si>
  <si>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</si>
  <si>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</si>
  <si>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</si>
  <si>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</si>
  <si>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</si>
  <si>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</si>
  <si>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</si>
  <si>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</si>
  <si>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</si>
  <si>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</si>
  <si>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</si>
  <si>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</si>
  <si>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</si>
  <si>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</si>
  <si>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</si>
  <si>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</si>
  <si>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</si>
  <si>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</si>
  <si>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</si>
  <si>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</si>
  <si>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</si>
  <si>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</si>
  <si>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</si>
  <si>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</si>
  <si>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</si>
  <si>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</si>
  <si>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</si>
  <si>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</si>
  <si>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</si>
  <si>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</si>
  <si>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</si>
  <si>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</si>
  <si>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</si>
  <si>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</si>
  <si>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</si>
  <si>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</si>
  <si>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</si>
  <si>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</si>
  <si>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</si>
  <si>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</si>
  <si>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</si>
  <si>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</si>
  <si>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</si>
  <si>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</si>
  <si>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</si>
  <si>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</si>
  <si>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</si>
  <si>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</si>
  <si>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</si>
  <si>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</si>
  <si>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</si>
  <si>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</si>
  <si>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</si>
  <si>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</si>
  <si>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</si>
  <si>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</si>
  <si>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</si>
  <si>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</si>
  <si>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</si>
  <si>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</si>
  <si>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</si>
  <si>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</si>
  <si>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</si>
  <si>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</si>
  <si>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</si>
  <si>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</si>
  <si>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</si>
  <si>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</si>
  <si>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</si>
  <si>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</si>
  <si>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</si>
  <si>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</si>
  <si>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</si>
  <si>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</si>
  <si>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</si>
  <si>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</si>
  <si>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</si>
  <si>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</si>
  <si>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</si>
  <si>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</si>
  <si>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</si>
  <si>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</si>
  <si>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</si>
  <si>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</si>
  <si>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</si>
  <si>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</si>
  <si>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</si>
  <si>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</si>
  <si>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</si>
  <si>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</si>
  <si>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</si>
  <si>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</si>
  <si>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</si>
  <si>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</si>
  <si>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</si>
  <si>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</si>
  <si>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</si>
  <si>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</si>
  <si>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</si>
  <si>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</si>
  <si>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</si>
  <si>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</si>
  <si>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</si>
  <si>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</si>
  <si>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</si>
  <si>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</si>
  <si>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</si>
  <si>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</si>
  <si>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</si>
  <si>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</si>
  <si>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</si>
  <si>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</si>
  <si>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</si>
  <si>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</si>
  <si>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</si>
  <si>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</si>
  <si>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</si>
  <si>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</si>
  <si>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</si>
  <si>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</si>
  <si>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</si>
  <si>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</si>
  <si>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</si>
  <si>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</si>
  <si>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</si>
  <si>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</si>
  <si>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</si>
  <si>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</si>
  <si>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</si>
  <si>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</si>
  <si>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</si>
  <si>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</si>
  <si>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</si>
  <si>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</si>
  <si>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</si>
  <si>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</si>
  <si>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</si>
  <si>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</si>
  <si>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</si>
  <si>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</si>
  <si>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</si>
  <si>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</si>
  <si>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Дата на съставяне: 23.01.2012 г.</t>
  </si>
  <si>
    <t>П.Кръстев</t>
  </si>
  <si>
    <t>ХД"ДУНАВ"АД - гр.Враца</t>
  </si>
  <si>
    <t>НЕКОНСОЛИДИРАН</t>
  </si>
  <si>
    <t>31.12.2011 г. - предварителен</t>
  </si>
  <si>
    <t>РГ-05-0086</t>
  </si>
  <si>
    <t>23.01.2012 г</t>
  </si>
  <si>
    <t xml:space="preserve">Дата на съставяне: 23.01.2012 г.                                  </t>
  </si>
  <si>
    <t>Съставител: С.Африканова</t>
  </si>
  <si>
    <t>Ръководител: П.Кръстев</t>
  </si>
  <si>
    <t xml:space="preserve">Дата  на съставяне: 23.01.2012 г.         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</si>
  <si>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</si>
  <si>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23.01.2012 г.                        </t>
  </si>
  <si>
    <t xml:space="preserve">                                    Съставител: С.Африканова                         </t>
  </si>
  <si>
    <t xml:space="preserve">Ръководител: </t>
  </si>
  <si>
    <t>1. "БДИН"АД - гр.Видин</t>
  </si>
  <si>
    <t>1. "Агротехчаст"АД - гр.Оряхово</t>
  </si>
  <si>
    <t>2. "Телб Инвест"АД -гр.Враца</t>
  </si>
  <si>
    <t>3. "ЗММ Враца"АД - гр.Враца</t>
  </si>
  <si>
    <t>4.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</si>
  <si>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23.01.2012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</si>
</sst>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861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862</v>
      </c>
      <c r="F4" s="576" t="s">
        <v>5</v>
      </c>
      <c r="G4" s="577"/>
      <c r="H4" s="461" t="s">
        <v>864</v>
      </c>
    </row>
    <row r="5" spans="1:8" ht="15">
      <c r="A5" s="150" t="s">
        <v>6</v>
      </c>
      <c r="B5" s="575"/>
      <c r="C5" s="575"/>
      <c r="D5" s="575"/>
      <c r="E5" s="505" t="s">
        <v>863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</v>
      </c>
      <c r="D19" s="155">
        <f>SUM(D11:D18)</f>
        <v>1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26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122</v>
      </c>
      <c r="H21" s="156">
        <f>SUM(H22:H24)</f>
        <v>123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98</v>
      </c>
      <c r="H24" s="152">
        <v>99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141</v>
      </c>
      <c r="H25" s="154">
        <f>H19+H20+H21</f>
        <v>149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13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44</v>
      </c>
      <c r="H31" s="152">
        <v>85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57</v>
      </c>
      <c r="H33" s="154">
        <f>H27+H31+H32</f>
        <v>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413</v>
      </c>
      <c r="H36" s="154">
        <f>H25+H17+H33</f>
        <v>449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284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275</v>
      </c>
      <c r="D55" s="155">
        <f>D19+D20+D21+D27+D32+D45+D51+D53+D54</f>
        <v>285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1572</v>
      </c>
      <c r="H61" s="154">
        <f>SUM(H62:H68)</f>
        <v>1638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1569</v>
      </c>
      <c r="H62" s="152">
        <v>1633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1</v>
      </c>
      <c r="D67" s="151">
        <v>2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</v>
      </c>
      <c r="D68" s="151">
        <v>4</v>
      </c>
      <c r="E68" s="237" t="s">
        <v>214</v>
      </c>
      <c r="F68" s="242" t="s">
        <v>215</v>
      </c>
      <c r="G68" s="152">
        <v>3</v>
      </c>
      <c r="H68" s="152">
        <v>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</v>
      </c>
      <c r="D71" s="151">
        <v>0</v>
      </c>
      <c r="E71" s="253" t="s">
        <v>47</v>
      </c>
      <c r="F71" s="273" t="s">
        <v>225</v>
      </c>
      <c r="G71" s="161">
        <f>G59+G60+G61+G69+G70</f>
        <v>1572</v>
      </c>
      <c r="H71" s="161">
        <f>H59+H60+H61+H69+H70</f>
        <v>1638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29</v>
      </c>
      <c r="D74" s="151">
        <v>24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35</v>
      </c>
      <c r="D75" s="155">
        <f>SUM(D67:D74)</f>
        <v>30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1572</v>
      </c>
      <c r="H79" s="162">
        <f>H71+H74+H75+H76</f>
        <v>1638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20</v>
      </c>
      <c r="D88" s="151">
        <v>62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1653</v>
      </c>
      <c r="D90" s="151">
        <v>1707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1674</v>
      </c>
      <c r="D91" s="155">
        <f>SUM(D87:D90)</f>
        <v>1771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1710</v>
      </c>
      <c r="D93" s="155">
        <f>D64+D75+D84+D91+D92</f>
        <v>1802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1985</v>
      </c>
      <c r="D94" s="164">
        <f>D93+D55</f>
        <v>2087</v>
      </c>
      <c r="E94" s="449" t="s">
        <v>271</v>
      </c>
      <c r="F94" s="289" t="s">
        <v>272</v>
      </c>
      <c r="G94" s="165">
        <f>G36+G39+G55+G79</f>
        <v>1985</v>
      </c>
      <c r="H94" s="165">
        <f>H36+H39+H55+H79</f>
        <v>2087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859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860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6299212598425197" right="0.2362204724409449" top="0.3937007874015748" bottom="0.1968503937007874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2" sqref="D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31.12.2011 г. - предварителен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3</v>
      </c>
      <c r="D9" s="46">
        <v>3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18</v>
      </c>
      <c r="D10" s="46">
        <v>19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1</v>
      </c>
      <c r="E11" s="300" t="s">
        <v>294</v>
      </c>
      <c r="F11" s="549" t="s">
        <v>295</v>
      </c>
      <c r="G11" s="550">
        <v>16</v>
      </c>
      <c r="H11" s="550">
        <v>17</v>
      </c>
    </row>
    <row r="12" spans="1:8" ht="12">
      <c r="A12" s="298" t="s">
        <v>296</v>
      </c>
      <c r="B12" s="299" t="s">
        <v>297</v>
      </c>
      <c r="C12" s="46">
        <v>73</v>
      </c>
      <c r="D12" s="46">
        <v>75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12</v>
      </c>
      <c r="D13" s="46">
        <v>12</v>
      </c>
      <c r="E13" s="301" t="s">
        <v>52</v>
      </c>
      <c r="F13" s="551" t="s">
        <v>301</v>
      </c>
      <c r="G13" s="548">
        <f>SUM(G9:G12)</f>
        <v>16</v>
      </c>
      <c r="H13" s="548">
        <f>SUM(H9:H12)</f>
        <v>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1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107</v>
      </c>
      <c r="D19" s="49">
        <f>SUM(D9:D15)+D16</f>
        <v>111</v>
      </c>
      <c r="E19" s="304" t="s">
        <v>318</v>
      </c>
      <c r="F19" s="552" t="s">
        <v>319</v>
      </c>
      <c r="G19" s="550">
        <v>118</v>
      </c>
      <c r="H19" s="550">
        <v>185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18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6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3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142</v>
      </c>
      <c r="H24" s="548">
        <f>SUM(H19:H23)</f>
        <v>188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4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111</v>
      </c>
      <c r="D28" s="50">
        <f>D26+D19</f>
        <v>111</v>
      </c>
      <c r="E28" s="127" t="s">
        <v>340</v>
      </c>
      <c r="F28" s="554" t="s">
        <v>341</v>
      </c>
      <c r="G28" s="548">
        <f>G13+G15+G24</f>
        <v>158</v>
      </c>
      <c r="H28" s="548">
        <f>H13+H15+H24</f>
        <v>205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47</v>
      </c>
      <c r="D30" s="50">
        <f>IF((H28-D28)&gt;0,H28-D28,0)</f>
        <v>94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111</v>
      </c>
      <c r="D33" s="49">
        <f>D28+D31+D32</f>
        <v>111</v>
      </c>
      <c r="E33" s="127" t="s">
        <v>356</v>
      </c>
      <c r="F33" s="554" t="s">
        <v>357</v>
      </c>
      <c r="G33" s="53">
        <f>G32+G31+G28</f>
        <v>158</v>
      </c>
      <c r="H33" s="53">
        <f>H32+H31+H28</f>
        <v>205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47</v>
      </c>
      <c r="D34" s="50">
        <f>IF((H33-D33)&gt;0,H33-D33,0)</f>
        <v>94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3</v>
      </c>
      <c r="D35" s="49">
        <f>D36+D37+D38</f>
        <v>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3</v>
      </c>
      <c r="D36" s="46">
        <v>9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44</v>
      </c>
      <c r="D39" s="460">
        <f>+IF((H33-D33-D35)&gt;0,H33-D33-D35,0)</f>
        <v>85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44</v>
      </c>
      <c r="D41" s="52">
        <f>IF(D39-D40&gt;0,D39-D40,0)</f>
        <v>85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158</v>
      </c>
      <c r="D42" s="53">
        <f>D33+D35+D39</f>
        <v>205</v>
      </c>
      <c r="E42" s="128" t="s">
        <v>383</v>
      </c>
      <c r="F42" s="129" t="s">
        <v>384</v>
      </c>
      <c r="G42" s="53">
        <f>G39+G33</f>
        <v>158</v>
      </c>
      <c r="H42" s="53">
        <f>H39+H33</f>
        <v>205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860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1.0236220472440944" right="0.1968503937007874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31.12.2011 г. - предварителен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16</v>
      </c>
      <c r="D10" s="54">
        <v>17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-16</v>
      </c>
      <c r="D11" s="54">
        <v>-15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-96</v>
      </c>
      <c r="D13" s="54">
        <v>-105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113</v>
      </c>
      <c r="D16" s="54">
        <v>171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11</v>
      </c>
      <c r="D20" s="55">
        <f>SUM(D10:D19)</f>
        <v>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18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6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24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-132</v>
      </c>
      <c r="D40" s="54">
        <v>-1271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-132</v>
      </c>
      <c r="D42" s="55">
        <f>SUM(D34:D41)</f>
        <v>-1271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-97</v>
      </c>
      <c r="D43" s="55">
        <f>D42+D32+D20</f>
        <v>-1201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1771</v>
      </c>
      <c r="D44" s="132">
        <v>2972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1674</v>
      </c>
      <c r="D45" s="55">
        <f>D44+D43</f>
        <v>1771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1674</v>
      </c>
      <c r="D46" s="56">
        <v>1771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692913385826772" bottom="0.4330708661417323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2" sqref="B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31.12.2011 г. - предварителен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26</v>
      </c>
      <c r="F11" s="58">
        <f>'справка №1-БАЛАНС'!H22</f>
        <v>24</v>
      </c>
      <c r="G11" s="58">
        <f>'справка №1-БАЛАНС'!H23</f>
        <v>0</v>
      </c>
      <c r="H11" s="60">
        <v>99</v>
      </c>
      <c r="I11" s="58">
        <f>'справка №1-БАЛАНС'!H28+'справка №1-БАЛАНС'!H31</f>
        <v>85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449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26</v>
      </c>
      <c r="F15" s="61">
        <f t="shared" si="2"/>
        <v>24</v>
      </c>
      <c r="G15" s="61">
        <f t="shared" si="2"/>
        <v>0</v>
      </c>
      <c r="H15" s="61">
        <f t="shared" si="2"/>
        <v>99</v>
      </c>
      <c r="I15" s="61">
        <f t="shared" si="2"/>
        <v>85</v>
      </c>
      <c r="J15" s="61">
        <f t="shared" si="2"/>
        <v>0</v>
      </c>
      <c r="K15" s="61">
        <f t="shared" si="2"/>
        <v>0</v>
      </c>
      <c r="L15" s="344">
        <f t="shared" si="1"/>
        <v>449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44</v>
      </c>
      <c r="J16" s="345">
        <f>+'справка №1-БАЛАНС'!G32</f>
        <v>0</v>
      </c>
      <c r="K16" s="60">
        <v>0</v>
      </c>
      <c r="L16" s="344">
        <f t="shared" si="1"/>
        <v>44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-72</v>
      </c>
      <c r="J17" s="62">
        <f>J18+J19</f>
        <v>0</v>
      </c>
      <c r="K17" s="62">
        <f t="shared" si="3"/>
        <v>0</v>
      </c>
      <c r="L17" s="344">
        <f t="shared" si="1"/>
        <v>-72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-68</v>
      </c>
      <c r="J18" s="60">
        <v>0</v>
      </c>
      <c r="K18" s="60">
        <v>0</v>
      </c>
      <c r="L18" s="344">
        <f t="shared" si="1"/>
        <v>-68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-4</v>
      </c>
      <c r="J19" s="60">
        <v>0</v>
      </c>
      <c r="K19" s="60">
        <v>0</v>
      </c>
      <c r="L19" s="344">
        <f t="shared" si="1"/>
        <v>-4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-7</v>
      </c>
      <c r="F28" s="60">
        <v>0</v>
      </c>
      <c r="G28" s="60">
        <v>0</v>
      </c>
      <c r="H28" s="60">
        <v>-1</v>
      </c>
      <c r="I28" s="60">
        <v>0</v>
      </c>
      <c r="J28" s="60">
        <v>0</v>
      </c>
      <c r="K28" s="60">
        <v>0</v>
      </c>
      <c r="L28" s="344">
        <f t="shared" si="1"/>
        <v>-8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98</v>
      </c>
      <c r="I29" s="59">
        <f t="shared" si="6"/>
        <v>57</v>
      </c>
      <c r="J29" s="59">
        <f t="shared" si="6"/>
        <v>0</v>
      </c>
      <c r="K29" s="59">
        <f t="shared" si="6"/>
        <v>0</v>
      </c>
      <c r="L29" s="344">
        <f t="shared" si="1"/>
        <v>413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98</v>
      </c>
      <c r="I32" s="59">
        <f t="shared" si="7"/>
        <v>57</v>
      </c>
      <c r="J32" s="59">
        <f t="shared" si="7"/>
        <v>0</v>
      </c>
      <c r="K32" s="59">
        <f t="shared" si="7"/>
        <v>0</v>
      </c>
      <c r="L32" s="344">
        <f t="shared" si="1"/>
        <v>413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5905511811023623" bottom="0.2362204724409449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2" sqref="F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48">
      <c r="A3" s="599" t="s">
        <v>6</v>
      </c>
      <c r="B3" s="600"/>
      <c r="C3" s="601" t="str">
        <f>'справка №1-БАЛАНС'!E5</f>
        <v>31.12.2011 г. - предварителен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65">
        <v>0</v>
      </c>
      <c r="I16" s="65">
        <v>0</v>
      </c>
      <c r="J16" s="74">
        <f t="shared" si="3"/>
        <v>10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9</v>
      </c>
      <c r="L17" s="75">
        <f>SUM(L9:L16)</f>
        <v>0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284</v>
      </c>
      <c r="E27" s="192">
        <f aca="true" t="shared" si="8" ref="E27:P27">SUM(E28:E31)</f>
        <v>0</v>
      </c>
      <c r="F27" s="192">
        <f t="shared" si="8"/>
        <v>10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10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284</v>
      </c>
      <c r="E38" s="194">
        <f aca="true" t="shared" si="12" ref="E38:P38">E27+E32+E37</f>
        <v>0</v>
      </c>
      <c r="F38" s="194">
        <f t="shared" si="12"/>
        <v>10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294</v>
      </c>
      <c r="E40" s="438">
        <f>E17+E18+E19+E25+E38+E39</f>
        <v>0</v>
      </c>
      <c r="F40" s="438">
        <f aca="true" t="shared" si="13" ref="F40:R40">F17+F18+F19+F25+F38+F39</f>
        <v>10</v>
      </c>
      <c r="G40" s="438">
        <f t="shared" si="13"/>
        <v>284</v>
      </c>
      <c r="H40" s="438">
        <f t="shared" si="13"/>
        <v>0</v>
      </c>
      <c r="I40" s="438">
        <f t="shared" si="13"/>
        <v>0</v>
      </c>
      <c r="J40" s="438">
        <f t="shared" si="13"/>
        <v>284</v>
      </c>
      <c r="K40" s="438">
        <f t="shared" si="13"/>
        <v>9</v>
      </c>
      <c r="L40" s="438">
        <f t="shared" si="13"/>
        <v>0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275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48">
      <c r="A4" s="494" t="s">
        <v>6</v>
      </c>
      <c r="B4" s="606" t="str">
        <f>'справка №1-БАЛАНС'!E5</f>
        <v>31.12.2011 г. - предварителен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1</v>
      </c>
      <c r="D24" s="119">
        <f>SUM(D25:D27)</f>
        <v>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1</v>
      </c>
      <c r="D27" s="108">
        <v>1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</v>
      </c>
      <c r="D28" s="108">
        <v>4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29</v>
      </c>
      <c r="D38" s="105">
        <f>SUM(D39:D42)</f>
        <v>29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29</v>
      </c>
      <c r="D42" s="108">
        <v>29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35</v>
      </c>
      <c r="D43" s="104">
        <f>D24+D28+D29+D31+D30+D32+D33+D38</f>
        <v>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35</v>
      </c>
      <c r="D44" s="103">
        <f>D43+D21+D19+D9</f>
        <v>35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1569</v>
      </c>
      <c r="D71" s="105">
        <f>SUM(D72:D74)</f>
        <v>1569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1569</v>
      </c>
      <c r="D73" s="108">
        <v>1569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5</v>
      </c>
      <c r="D91" s="108">
        <v>5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1574</v>
      </c>
      <c r="D96" s="104">
        <f>D85+D80+D75+D71+D95</f>
        <v>1574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1574</v>
      </c>
      <c r="D97" s="104">
        <f>D96+D68+D66</f>
        <v>1574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859</v>
      </c>
      <c r="B109" s="603"/>
      <c r="C109" s="603" t="s">
        <v>828</v>
      </c>
      <c r="D109" s="603" t="s">
        <v>858</v>
      </c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387</v>
      </c>
      <c r="D111" s="602" t="s">
        <v>860</v>
      </c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48">
      <c r="A5" s="501" t="s">
        <v>6</v>
      </c>
      <c r="B5" s="611" t="str">
        <f>'справка №1-БАЛАНС'!E5</f>
        <v>31.12.2011 г. - предварителен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/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859</v>
      </c>
      <c r="B30" s="613"/>
      <c r="C30" s="613"/>
      <c r="D30" s="459" t="s">
        <v>828</v>
      </c>
      <c r="E30" s="612"/>
      <c r="F30" s="612"/>
      <c r="G30" s="612"/>
      <c r="H30" s="420" t="s">
        <v>873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858</v>
      </c>
      <c r="F31" s="523"/>
      <c r="G31" s="523"/>
      <c r="H31" s="523"/>
      <c r="I31" s="523" t="s">
        <v>860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2362204724409449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40.125" style="509" customWidth="1"/>
    <col min="2" max="2" width="10.00390625" style="519" customWidth="1"/>
    <col min="3" max="3" width="19.75390625" style="509" customWidth="1"/>
    <col min="4" max="4" width="19.125" style="509" customWidth="1"/>
    <col min="5" max="5" width="22.00390625" style="509" customWidth="1"/>
    <col min="6" max="6" width="18.00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31.12.2011 г. - предварителен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19</v>
      </c>
      <c r="D12" s="441">
        <v>50</v>
      </c>
      <c r="E12" s="441">
        <v>0</v>
      </c>
      <c r="F12" s="443">
        <f>C12-E12</f>
        <v>19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2">
        <f>SUM(F12:F26)</f>
        <v>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875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876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877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878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2">
        <f>F78+F61+F44+F27</f>
        <v>274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2012-01-21T08:05:33Z</cp:lastPrinted>
  <dcterms:created xsi:type="dcterms:W3CDTF">2000-06-29T12:02:40Z</dcterms:created>
  <dcterms:modified xsi:type="dcterms:W3CDTF">2012-01-27T07:25:32Z</dcterms:modified>
  <cp:category/>
  <cp:version/>
  <cp:contentType/>
  <cp:contentStatus/>
</cp:coreProperties>
</file>