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<sst xmlns="http://schemas.openxmlformats.org/spreadsheetml/2006/main" count="1069" uniqueCount="879">
  <si>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</si>
  <si>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</si>
  <si>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</si>
  <si>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</si>
  <si>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</si>
  <si>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</si>
  <si>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</si>
  <si>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</si>
  <si>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</si>
  <si>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</si>
  <si>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</si>
  <si>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</si>
  <si>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</si>
  <si>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</si>
  <si>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</si>
  <si>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</si>
  <si>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</si>
  <si>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</si>
  <si>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</si>
  <si>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</si>
  <si>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</si>
  <si>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</si>
  <si>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</si>
  <si>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</si>
  <si>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</si>
  <si>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</si>
  <si>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</si>
  <si>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</si>
  <si>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</si>
  <si>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</si>
  <si>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</si>
  <si>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</si>
  <si>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</si>
  <si>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</si>
  <si>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</si>
  <si>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</si>
  <si>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</si>
  <si>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</si>
  <si>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</si>
  <si>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</si>
  <si>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</si>
  <si>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</si>
  <si>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</si>
  <si>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</si>
  <si>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</si>
  <si>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</si>
  <si>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</si>
  <si>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</si>
  <si>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</si>
  <si>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</si>
  <si>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</si>
  <si>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</si>
  <si>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</si>
  <si>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</si>
  <si>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</si>
  <si>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</si>
  <si>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</si>
  <si>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</si>
  <si>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</si>
  <si>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</si>
  <si>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</si>
  <si>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</si>
  <si>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</si>
  <si>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</si>
  <si>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</si>
  <si>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</si>
  <si>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</si>
  <si>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</si>
  <si>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</si>
  <si>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</si>
  <si>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</si>
  <si>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</si>
  <si>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</si>
  <si>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</si>
  <si>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</si>
  <si>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</si>
  <si>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</si>
  <si>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</si>
  <si>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</si>
  <si>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</si>
  <si>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</si>
  <si>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</si>
  <si>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</si>
  <si>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</si>
  <si>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</si>
  <si>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</si>
  <si>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</si>
  <si>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</si>
  <si>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</si>
  <si>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</si>
  <si>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</si>
  <si>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</si>
  <si>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</si>
  <si>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</si>
  <si>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</si>
  <si>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</si>
  <si>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</si>
  <si>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</si>
  <si>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</si>
  <si>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</si>
  <si>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</si>
  <si>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</si>
  <si>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</si>
  <si>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</si>
  <si>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</si>
  <si>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</si>
  <si>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</si>
  <si>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</si>
  <si>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</si>
  <si>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</si>
  <si>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</si>
  <si>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</si>
  <si>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</si>
  <si>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</si>
  <si>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</si>
  <si>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</si>
  <si>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</si>
  <si>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</si>
  <si>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</si>
  <si>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</si>
  <si>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</si>
  <si>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</si>
  <si>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</si>
  <si>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</si>
  <si>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</si>
  <si>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</si>
  <si>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</si>
  <si>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</si>
  <si>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</si>
  <si>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</si>
  <si>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</si>
  <si>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</si>
  <si>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</si>
  <si>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</si>
  <si>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</si>
  <si>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</si>
  <si>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</si>
  <si>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</si>
  <si>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</si>
  <si>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</si>
  <si>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</si>
  <si>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</si>
  <si>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</si>
  <si>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</si>
  <si>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</si>
  <si>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</si>
  <si>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</si>
  <si>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</si>
  <si>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</si>
  <si>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</si>
  <si>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</si>
  <si>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</si>
  <si>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</si>
  <si>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</si>
  <si>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</si>
  <si>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</si>
  <si>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</si>
  <si>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</si>
  <si>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</si>
  <si>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</si>
  <si>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</si>
  <si>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</si>
  <si>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</si>
  <si>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</si>
  <si>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</si>
  <si>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</si>
  <si>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</si>
  <si>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</si>
  <si>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</si>
  <si>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</si>
  <si>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</si>
  <si>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</si>
  <si>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</si>
  <si>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</si>
  <si>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</si>
  <si>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</si>
  <si>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</si>
  <si>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</si>
  <si>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</si>
  <si>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</si>
  <si>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</si>
  <si>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</si>
  <si>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</si>
  <si>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</si>
  <si>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</si>
  <si>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</si>
  <si>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</si>
  <si>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</si>
  <si>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</si>
  <si>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</si>
  <si>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</si>
  <si>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</si>
  <si>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</si>
  <si>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</si>
  <si>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</si>
  <si>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</si>
  <si>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</si>
  <si>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</si>
  <si>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</si>
  <si>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</si>
  <si>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</si>
  <si>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</si>
  <si>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</si>
  <si>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</si>
  <si>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</si>
  <si>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</si>
  <si>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</si>
  <si>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</si>
  <si>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</si>
  <si>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</si>
  <si>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</si>
  <si>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</si>
  <si>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</si>
  <si>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</si>
  <si>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</si>
  <si>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</si>
  <si>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</si>
  <si>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</si>
  <si>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</si>
  <si>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</si>
  <si>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</si>
  <si>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</si>
  <si>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</si>
  <si>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</si>
  <si>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</si>
  <si>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</si>
  <si>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</si>
  <si>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</si>
  <si>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</si>
  <si>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</si>
  <si>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</si>
  <si>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</si>
  <si>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</si>
  <si>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</si>
  <si>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</si>
  <si>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</si>
  <si>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</si>
  <si>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</si>
  <si>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</si>
  <si>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</si>
  <si>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</si>
  <si>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</si>
  <si>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</si>
  <si>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</si>
  <si>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</si>
  <si>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</si>
  <si>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</si>
  <si>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</si>
  <si>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</si>
  <si>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</si>
  <si>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</si>
  <si>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</si>
  <si>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</si>
  <si>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</si>
  <si>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</si>
  <si>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</si>
  <si>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</si>
  <si>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</si>
  <si>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</si>
  <si>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</si>
  <si>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</si>
  <si>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</si>
  <si>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</si>
  <si>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</si>
  <si>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</si>
  <si>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</si>
  <si>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</si>
  <si>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</si>
  <si>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</si>
  <si>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</si>
  <si>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</si>
  <si>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</si>
  <si>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</si>
  <si>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</si>
  <si>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</si>
  <si>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</si>
  <si>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</si>
  <si>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</si>
  <si>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</si>
  <si>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</si>
  <si>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</si>
  <si>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</si>
  <si>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</si>
  <si>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</si>
  <si>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</si>
  <si>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</si>
  <si>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</si>
  <si>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</si>
  <si>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</si>
  <si>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</si>
  <si>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</si>
  <si>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</si>
  <si>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</si>
  <si>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</si>
  <si>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</si>
  <si>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</si>
  <si>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</si>
  <si>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</si>
  <si>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</si>
  <si>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</si>
  <si>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</si>
  <si>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</si>
  <si>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</si>
  <si>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</si>
  <si>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</si>
  <si>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</si>
  <si>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</si>
  <si>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</si>
  <si>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</si>
  <si>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</si>
  <si>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</si>
  <si>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</si>
  <si>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</si>
  <si>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</si>
  <si>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</si>
  <si>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</si>
  <si>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</si>
  <si>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</si>
  <si>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</si>
  <si>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</si>
  <si>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</si>
  <si>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</si>
  <si>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</si>
  <si>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</si>
  <si>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</si>
  <si>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</si>
  <si>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</si>
  <si>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</si>
  <si>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</si>
  <si>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</si>
  <si>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</si>
  <si>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</si>
  <si>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</si>
  <si>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</si>
  <si>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</si>
  <si>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</si>
  <si>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</si>
  <si>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</si>
  <si>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</si>
  <si>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</si>
  <si>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</si>
  <si>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</si>
  <si>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</si>
  <si>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</si>
  <si>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</si>
  <si>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</si>
  <si>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</si>
  <si>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</si>
  <si>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</si>
  <si>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</si>
  <si>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</si>
  <si>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</si>
  <si>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</si>
  <si>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</si>
  <si>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</si>
  <si>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</si>
  <si>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</si>
  <si>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</si>
  <si>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</si>
  <si>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</si>
  <si>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</si>
  <si>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</si>
  <si>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</si>
  <si>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</si>
  <si>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</si>
  <si>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</si>
  <si>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</si>
  <si>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</si>
  <si>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</si>
  <si>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</si>
  <si>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</si>
  <si>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</si>
  <si>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</si>
  <si>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</si>
  <si>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</si>
  <si>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</si>
  <si>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</si>
  <si>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</si>
  <si>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</si>
  <si>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</si>
  <si>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</si>
  <si>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</si>
  <si>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</si>
  <si>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</si>
  <si>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</si>
  <si>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</si>
  <si>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</si>
  <si>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</si>
  <si>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</si>
  <si>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</si>
  <si>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</si>
  <si>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</si>
  <si>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</si>
  <si>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</si>
  <si>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</si>
  <si>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</si>
  <si>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</si>
  <si>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</si>
  <si>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</si>
  <si>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</si>
  <si>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</si>
  <si>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</si>
  <si>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</si>
  <si>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</si>
  <si>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</si>
  <si>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</si>
  <si>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</si>
  <si>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</si>
  <si>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</si>
  <si>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</si>
  <si>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</si>
  <si>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</si>
  <si>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</si>
  <si>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</si>
  <si>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</si>
  <si>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</si>
  <si>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</si>
  <si>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</si>
  <si>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</si>
  <si>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</si>
  <si>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</si>
  <si>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</si>
  <si>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</si>
  <si>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</si>
  <si>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</si>
  <si>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</si>
  <si>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</si>
  <si>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</si>
  <si>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</si>
  <si>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</si>
  <si>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</si>
  <si>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</si>
  <si>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</si>
  <si>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</si>
  <si>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</si>
  <si>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</si>
  <si>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</si>
  <si>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</si>
  <si>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</si>
  <si>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</si>
  <si>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</si>
  <si>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</si>
  <si>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</si>
  <si>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</si>
  <si>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</si>
  <si>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</si>
  <si>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</si>
  <si>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</si>
  <si>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</si>
  <si>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</si>
  <si>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</si>
  <si>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</si>
  <si>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</si>
  <si>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</si>
  <si>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</si>
  <si>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</si>
  <si>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</si>
  <si>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</si>
  <si>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</si>
  <si>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</si>
  <si>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</si>
  <si>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</si>
  <si>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</si>
  <si>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</si>
  <si>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</si>
  <si>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</si>
  <si>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</si>
  <si>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</si>
  <si>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</si>
  <si>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</si>
  <si>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</si>
  <si>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</si>
  <si>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</si>
  <si>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</si>
  <si>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</si>
  <si>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</si>
  <si>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</si>
  <si>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</si>
  <si>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</si>
  <si>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</si>
  <si>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</si>
  <si>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</si>
  <si>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</si>
  <si>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</si>
  <si>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</si>
  <si>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</si>
  <si>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</si>
  <si>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</si>
  <si>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</si>
  <si>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</si>
  <si>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</si>
  <si>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</si>
  <si>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</si>
  <si>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</si>
  <si>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</si>
  <si>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</si>
  <si>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</si>
  <si>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</si>
  <si>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</si>
  <si>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</si>
  <si>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</si>
  <si>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</si>
  <si>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</si>
  <si>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</si>
  <si>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</si>
  <si>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</si>
  <si>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</si>
  <si>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</si>
  <si>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</si>
  <si>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</si>
  <si>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</si>
  <si>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</si>
  <si>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</si>
  <si>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</si>
  <si>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</si>
  <si>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</si>
  <si>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</si>
  <si>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</si>
  <si>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</si>
  <si>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</si>
  <si>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</si>
  <si>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</si>
  <si>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</si>
  <si>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</si>
  <si>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</si>
  <si>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</si>
  <si>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</si>
  <si>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</si>
  <si>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</si>
  <si>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</si>
  <si>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</si>
  <si>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</si>
  <si>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</si>
  <si>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</si>
  <si>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</si>
  <si>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</si>
  <si>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</si>
  <si>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</si>
  <si>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</si>
  <si>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</si>
  <si>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</si>
  <si>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</si>
  <si>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</si>
  <si>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</si>
  <si>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</si>
  <si>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</si>
  <si>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</si>
  <si>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</si>
  <si>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</si>
  <si>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</si>
  <si>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</si>
  <si>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</si>
  <si>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</si>
  <si>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</si>
  <si>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</si>
  <si>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</si>
  <si>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</si>
  <si>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</si>
  <si>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</si>
  <si>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</si>
  <si>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</si>
  <si>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</si>
  <si>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</si>
  <si>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</si>
  <si>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</si>
  <si>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</si>
  <si>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</si>
  <si>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</si>
  <si>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</si>
  <si>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</si>
  <si>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</si>
  <si>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</si>
  <si>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</si>
  <si>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</si>
  <si>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</si>
  <si>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</si>
  <si>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</si>
  <si>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</si>
  <si>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</si>
  <si>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</si>
  <si>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</si>
  <si>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</si>
  <si>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</si>
  <si>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</si>
  <si>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</si>
  <si>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</si>
  <si>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</si>
  <si>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</si>
  <si>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</si>
  <si>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</si>
  <si>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</si>
  <si>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</si>
  <si>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</si>
  <si>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</si>
  <si>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</si>
  <si>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</si>
  <si>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</si>
  <si>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</si>
  <si>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</si>
  <si>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</si>
  <si>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</si>
  <si>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</si>
  <si>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</si>
  <si>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</si>
  <si>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</si>
  <si>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</si>
  <si>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</si>
  <si>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</si>
  <si>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</si>
  <si>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</si>
  <si>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</si>
  <si>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</si>
  <si>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</si>
  <si>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</si>
  <si>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</si>
  <si>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</si>
  <si>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</si>
  <si>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</si>
  <si>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</si>
  <si>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</si>
  <si>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</si>
  <si>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</si>
  <si>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</si>
  <si>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</si>
  <si>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</si>
  <si>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</si>
  <si>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</si>
  <si>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</si>
  <si>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</si>
  <si>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</si>
  <si>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</si>
  <si>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</si>
  <si>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</si>
  <si>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</si>
  <si>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</si>
  <si>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</si>
  <si>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</si>
  <si>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</si>
  <si>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</si>
  <si>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</si>
  <si>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</si>
  <si>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</si>
  <si>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</si>
  <si>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</si>
  <si>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</si>
  <si>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</si>
  <si>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</si>
  <si>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</si>
  <si>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</si>
  <si>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</si>
  <si>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</si>
  <si>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</si>
  <si>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</si>
  <si>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</si>
  <si>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</si>
  <si>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</si>
  <si>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</si>
  <si>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</si>
  <si>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</si>
  <si>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</si>
  <si>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</si>
  <si>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</si>
  <si>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</si>
  <si>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</si>
  <si>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</si>
  <si>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</si>
  <si>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</si>
  <si>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</si>
  <si>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</si>
  <si>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</si>
  <si>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</si>
  <si>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</si>
  <si>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</si>
  <si>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</si>
  <si>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</si>
  <si>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</si>
  <si>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</si>
  <si>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</si>
  <si>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</si>
  <si>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</si>
  <si>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</si>
  <si>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</si>
  <si>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</si>
  <si>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</si>
  <si>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</si>
  <si>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</si>
  <si>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</si>
  <si>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</si>
  <si>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</si>
  <si>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</si>
  <si>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</si>
  <si>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</si>
  <si>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</si>
  <si>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</si>
  <si>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</si>
  <si>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</si>
  <si>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</si>
  <si>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</si>
  <si>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</si>
  <si>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</si>
  <si>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</si>
  <si>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</si>
  <si>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</si>
  <si>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</si>
  <si>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</si>
  <si>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</si>
  <si>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</si>
  <si>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</si>
  <si>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</si>
  <si>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</si>
  <si>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</si>
  <si>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</si>
  <si>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</si>
  <si>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</si>
  <si>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</si>
  <si>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</si>
  <si>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</si>
  <si>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</si>
  <si>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</si>
  <si>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</si>
  <si>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</si>
  <si>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</si>
  <si>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</si>
  <si>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</si>
  <si>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</si>
  <si>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</si>
  <si>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</si>
  <si>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</si>
  <si>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</si>
  <si>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</si>
  <si>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</si>
  <si>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</si>
  <si>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</si>
  <si>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</si>
  <si>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</si>
  <si>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</si>
  <si>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</si>
  <si>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</si>
  <si>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</si>
  <si>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</si>
  <si>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</si>
  <si>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</si>
  <si>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</si>
  <si>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</si>
  <si>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</si>
  <si>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</si>
  <si>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</si>
  <si>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</si>
  <si>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</si>
  <si>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</si>
  <si>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</si>
  <si>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</si>
  <si>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</si>
  <si>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</si>
  <si>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</si>
  <si>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</si>
  <si>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</si>
  <si>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</si>
  <si>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</si>
  <si>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</si>
  <si>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</si>
  <si>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</si>
  <si>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</si>
  <si>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</si>
  <si>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</si>
  <si>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</si>
  <si>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</si>
  <si>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</si>
  <si>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</si>
  <si>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</si>
  <si>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</si>
  <si>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</si>
  <si>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</si>
  <si>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</si>
  <si>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</si>
  <si>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</si>
  <si>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</si>
  <si>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</si>
  <si>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</si>
  <si>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</si>
  <si>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</si>
  <si>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</si>
  <si>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</si>
  <si>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</si>
  <si>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</si>
  <si>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</si>
  <si>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</si>
  <si>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</si>
  <si>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</si>
  <si>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</si>
  <si>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</si>
  <si>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</si>
  <si>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</si>
  <si>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</si>
  <si>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</si>
  <si>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</si>
  <si>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</si>
  <si>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</si>
  <si>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</si>
  <si>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</si>
  <si>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</si>
  <si>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</si>
  <si>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</si>
  <si>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</si>
  <si>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</si>
  <si>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</si>
  <si>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</si>
  <si>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</si>
  <si>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</si>
  <si>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</si>
  <si>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</si>
  <si>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</si>
  <si>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</si>
  <si>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</si>
  <si>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</si>
  <si>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</si>
  <si>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</si>
  <si>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</si>
  <si>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</si>
  <si>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</si>
  <si>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</si>
  <si>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</si>
  <si>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</si>
  <si>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</si>
  <si>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</si>
  <si>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</si>
  <si>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</si>
  <si>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</si>
  <si>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</si>
  <si>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</si>
  <si>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</si>
  <si>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</si>
  <si>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</si>
  <si>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</si>
  <si>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</si>
  <si>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</si>
  <si>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</si>
  <si>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</si>
  <si>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</si>
  <si>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</si>
  <si>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</si>
  <si>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</si>
  <si>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</si>
  <si>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</si>
  <si>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</si>
  <si>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</si>
  <si>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</si>
  <si>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</si>
  <si>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</si>
  <si>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</si>
  <si>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</si>
  <si>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</si>
  <si>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</si>
  <si>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</si>
  <si>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</si>
  <si>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</si>
  <si>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</si>
  <si>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</si>
  <si>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</si>
  <si>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</si>
  <si>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</si>
  <si>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</si>
  <si>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</si>
  <si>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Дата на съставяне:  20.07.2011 г.</t>
  </si>
  <si>
    <t xml:space="preserve">Дата на съставяне:    20.07.2011 г                                   </t>
  </si>
  <si>
    <t>Съставител: С.Африканова</t>
  </si>
  <si>
    <t>Ръководител: П.Кръстев</t>
  </si>
  <si>
    <t xml:space="preserve">Дата  на съставяне: 20.07.2011 г.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</si>
  <si>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</si>
  <si>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20.07.2011 г.  </t>
  </si>
  <si>
    <t xml:space="preserve">                                    Съставител: С.Африканова                        </t>
  </si>
  <si>
    <t>Дата на съставяне: 20.07.2011 г.</t>
  </si>
  <si>
    <t>1. "БДИН"АД - гр.Видин</t>
  </si>
  <si>
    <t>1. "Агротехчаст"АД -гр.Оряхово</t>
  </si>
  <si>
    <t>2."Ведерник"АД -гр.Белоградчик</t>
  </si>
  <si>
    <t>3."Телб Инвест"АД -гр.Враца</t>
  </si>
  <si>
    <t>4."ЗММ Враца"АД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</si>
  <si>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</si>
  <si>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20.07.2011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</si>
</sst>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>
        <v>40724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</v>
      </c>
      <c r="D19" s="155">
        <f>SUM(D11:D18)</f>
        <v>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26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122</v>
      </c>
      <c r="H21" s="156">
        <f>SUM(H22:H24)</f>
        <v>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98</v>
      </c>
      <c r="H24" s="152">
        <v>99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148</v>
      </c>
      <c r="H25" s="154">
        <f>H19+H20+H21</f>
        <v>149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13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85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-10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</v>
      </c>
      <c r="H33" s="154">
        <f>H27+H31+H32</f>
        <v>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284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366</v>
      </c>
      <c r="H36" s="154">
        <f>H25+H17+H33</f>
        <v>449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284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285</v>
      </c>
      <c r="D55" s="155">
        <f>D19+D20+D21+D27+D32+D45+D51+D53+D54</f>
        <v>285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1656</v>
      </c>
      <c r="H61" s="154">
        <f>SUM(H62:H68)</f>
        <v>1638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1647</v>
      </c>
      <c r="H62" s="152">
        <v>1633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2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3</v>
      </c>
      <c r="H66" s="152">
        <v>0</v>
      </c>
    </row>
    <row r="67" spans="1:8" ht="15">
      <c r="A67" s="235" t="s">
        <v>208</v>
      </c>
      <c r="B67" s="241" t="s">
        <v>209</v>
      </c>
      <c r="C67" s="151">
        <v>6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4</v>
      </c>
      <c r="E68" s="237" t="s">
        <v>214</v>
      </c>
      <c r="F68" s="242" t="s">
        <v>215</v>
      </c>
      <c r="G68" s="152">
        <v>4</v>
      </c>
      <c r="H68" s="152">
        <v>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1656</v>
      </c>
      <c r="H71" s="161">
        <f>H59+H60+H61+H69+H70</f>
        <v>1638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22</v>
      </c>
      <c r="D74" s="151">
        <v>24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32</v>
      </c>
      <c r="D75" s="155">
        <f>SUM(D67:D74)</f>
        <v>30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1656</v>
      </c>
      <c r="H79" s="162">
        <f>H71+H74+H75+H76</f>
        <v>1638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32</v>
      </c>
      <c r="D88" s="151">
        <v>62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1672</v>
      </c>
      <c r="D90" s="151">
        <v>1707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1705</v>
      </c>
      <c r="D91" s="155">
        <f>SUM(D87:D90)</f>
        <v>1771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1737</v>
      </c>
      <c r="D93" s="155">
        <f>D64+D75+D84+D91+D92</f>
        <v>1802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2022</v>
      </c>
      <c r="D94" s="164">
        <f>D93+D55</f>
        <v>2087</v>
      </c>
      <c r="E94" s="449" t="s">
        <v>271</v>
      </c>
      <c r="F94" s="289" t="s">
        <v>272</v>
      </c>
      <c r="G94" s="165">
        <f>G36+G39+G55+G79</f>
        <v>2022</v>
      </c>
      <c r="H94" s="165">
        <f>H36+H39+H55+H79</f>
        <v>2087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6299212598425197" right="0.2362204724409449" top="0.7480314960629921" bottom="0" header="0.31496062992125984" footer="0.31496062992125984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" sqref="C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>
        <f>'справка №1-БАЛАНС'!E5</f>
        <v>40724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11</v>
      </c>
      <c r="D10" s="46">
        <v>13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1</v>
      </c>
      <c r="E11" s="300" t="s">
        <v>294</v>
      </c>
      <c r="F11" s="549" t="s">
        <v>295</v>
      </c>
      <c r="G11" s="550">
        <v>8</v>
      </c>
      <c r="H11" s="550">
        <v>9</v>
      </c>
    </row>
    <row r="12" spans="1:8" ht="12">
      <c r="A12" s="298" t="s">
        <v>296</v>
      </c>
      <c r="B12" s="299" t="s">
        <v>297</v>
      </c>
      <c r="C12" s="46">
        <v>39</v>
      </c>
      <c r="D12" s="46">
        <v>37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7</v>
      </c>
      <c r="D13" s="46">
        <v>6</v>
      </c>
      <c r="E13" s="301" t="s">
        <v>52</v>
      </c>
      <c r="F13" s="551" t="s">
        <v>301</v>
      </c>
      <c r="G13" s="548">
        <f>SUM(G9:G12)</f>
        <v>8</v>
      </c>
      <c r="H13" s="548">
        <f>SUM(H9:H12)</f>
        <v>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60</v>
      </c>
      <c r="D19" s="49">
        <f>SUM(D9:D15)+D16</f>
        <v>59</v>
      </c>
      <c r="E19" s="304" t="s">
        <v>318</v>
      </c>
      <c r="F19" s="552" t="s">
        <v>319</v>
      </c>
      <c r="G19" s="550">
        <v>19</v>
      </c>
      <c r="H19" s="550">
        <v>115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5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42</v>
      </c>
      <c r="H24" s="548">
        <f>SUM(H19:H23)</f>
        <v>118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60</v>
      </c>
      <c r="D28" s="50">
        <f>D26+D19</f>
        <v>59</v>
      </c>
      <c r="E28" s="127" t="s">
        <v>340</v>
      </c>
      <c r="F28" s="554" t="s">
        <v>341</v>
      </c>
      <c r="G28" s="548">
        <f>G13+G15+G24</f>
        <v>50</v>
      </c>
      <c r="H28" s="548">
        <f>H13+H15+H24</f>
        <v>127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68</v>
      </c>
      <c r="E30" s="127" t="s">
        <v>344</v>
      </c>
      <c r="F30" s="554" t="s">
        <v>345</v>
      </c>
      <c r="G30" s="53">
        <f>IF((C28-G28)&gt;0,C28-G28,0)</f>
        <v>10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60</v>
      </c>
      <c r="D33" s="49">
        <f>D28+D31+D32</f>
        <v>59</v>
      </c>
      <c r="E33" s="127" t="s">
        <v>356</v>
      </c>
      <c r="F33" s="554" t="s">
        <v>357</v>
      </c>
      <c r="G33" s="53">
        <f>G32+G31+G28</f>
        <v>50</v>
      </c>
      <c r="H33" s="53">
        <f>H32+H31+H28</f>
        <v>127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68</v>
      </c>
      <c r="E34" s="128" t="s">
        <v>360</v>
      </c>
      <c r="F34" s="554" t="s">
        <v>361</v>
      </c>
      <c r="G34" s="548">
        <f>IF((C33-G33)&gt;0,C33-G33,0)</f>
        <v>10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68</v>
      </c>
      <c r="E39" s="313" t="s">
        <v>372</v>
      </c>
      <c r="F39" s="558" t="s">
        <v>373</v>
      </c>
      <c r="G39" s="559">
        <f>IF(G34&gt;0,IF(C35+G34&lt;0,0,C35+G34),IF(C34-C35&lt;0,C35-C34,0))</f>
        <v>10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68</v>
      </c>
      <c r="E41" s="127" t="s">
        <v>379</v>
      </c>
      <c r="F41" s="558" t="s">
        <v>380</v>
      </c>
      <c r="G41" s="52">
        <f>IF(G39-G40&gt;0,G39-G40,0)</f>
        <v>10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60</v>
      </c>
      <c r="D42" s="53">
        <f>D33+D35+D39</f>
        <v>127</v>
      </c>
      <c r="E42" s="128" t="s">
        <v>383</v>
      </c>
      <c r="F42" s="129" t="s">
        <v>384</v>
      </c>
      <c r="G42" s="53">
        <f>G39+G33</f>
        <v>60</v>
      </c>
      <c r="H42" s="53">
        <f>H39+H33</f>
        <v>127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>
        <v>40744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>
        <f>'справка №1-БАЛАНС'!E5</f>
        <v>40724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7</v>
      </c>
      <c r="D10" s="54">
        <v>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-11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-48</v>
      </c>
      <c r="D13" s="54">
        <v>-48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21</v>
      </c>
      <c r="D16" s="54">
        <v>122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-36</v>
      </c>
      <c r="D20" s="55">
        <f>SUM(D10:D19)</f>
        <v>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14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20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-50</v>
      </c>
      <c r="D40" s="54">
        <v>-38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-50</v>
      </c>
      <c r="D42" s="55">
        <f>SUM(D34:D41)</f>
        <v>-38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-66</v>
      </c>
      <c r="D43" s="55">
        <f>D42+D32+D20</f>
        <v>35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1771</v>
      </c>
      <c r="D44" s="132">
        <v>2972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1705</v>
      </c>
      <c r="D45" s="55">
        <f>D44+D43</f>
        <v>3007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1705</v>
      </c>
      <c r="D46" s="56">
        <v>3007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865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692913385826772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1" sqref="B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>
        <f>'справка №1-БАЛАНС'!E5</f>
        <v>40724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99</v>
      </c>
      <c r="I11" s="58">
        <f>'справка №1-БАЛАНС'!H28+'справка №1-БАЛАНС'!H31</f>
        <v>85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99</v>
      </c>
      <c r="I15" s="61">
        <f t="shared" si="2"/>
        <v>85</v>
      </c>
      <c r="J15" s="61">
        <f t="shared" si="2"/>
        <v>0</v>
      </c>
      <c r="K15" s="61">
        <f t="shared" si="2"/>
        <v>0</v>
      </c>
      <c r="L15" s="344">
        <f t="shared" si="1"/>
        <v>449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>
        <v>0</v>
      </c>
      <c r="L16" s="344">
        <f t="shared" si="1"/>
        <v>-10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-72</v>
      </c>
      <c r="J17" s="62">
        <f>J18+J19</f>
        <v>0</v>
      </c>
      <c r="K17" s="62">
        <f t="shared" si="3"/>
        <v>0</v>
      </c>
      <c r="L17" s="344">
        <f t="shared" si="1"/>
        <v>-72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-68</v>
      </c>
      <c r="J18" s="60">
        <v>0</v>
      </c>
      <c r="K18" s="60">
        <v>0</v>
      </c>
      <c r="L18" s="344">
        <f t="shared" si="1"/>
        <v>-68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-1</v>
      </c>
      <c r="I28" s="60">
        <v>0</v>
      </c>
      <c r="J28" s="60">
        <v>0</v>
      </c>
      <c r="K28" s="60">
        <v>0</v>
      </c>
      <c r="L28" s="344">
        <f t="shared" si="1"/>
        <v>-1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26</v>
      </c>
      <c r="F29" s="59">
        <f t="shared" si="6"/>
        <v>24</v>
      </c>
      <c r="G29" s="59">
        <f t="shared" si="6"/>
        <v>0</v>
      </c>
      <c r="H29" s="59">
        <f t="shared" si="6"/>
        <v>98</v>
      </c>
      <c r="I29" s="59">
        <f t="shared" si="6"/>
        <v>13</v>
      </c>
      <c r="J29" s="59">
        <f t="shared" si="6"/>
        <v>-10</v>
      </c>
      <c r="K29" s="59">
        <f t="shared" si="6"/>
        <v>0</v>
      </c>
      <c r="L29" s="344">
        <f t="shared" si="1"/>
        <v>366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26</v>
      </c>
      <c r="F32" s="59">
        <f t="shared" si="7"/>
        <v>24</v>
      </c>
      <c r="G32" s="59">
        <f t="shared" si="7"/>
        <v>0</v>
      </c>
      <c r="H32" s="59">
        <f t="shared" si="7"/>
        <v>98</v>
      </c>
      <c r="I32" s="59">
        <f t="shared" si="7"/>
        <v>13</v>
      </c>
      <c r="J32" s="59">
        <f t="shared" si="7"/>
        <v>-10</v>
      </c>
      <c r="K32" s="59">
        <f t="shared" si="7"/>
        <v>0</v>
      </c>
      <c r="L32" s="344">
        <f t="shared" si="1"/>
        <v>366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72" t="s">
        <v>865</v>
      </c>
      <c r="E38" s="572"/>
      <c r="F38" s="572"/>
      <c r="G38" s="572"/>
      <c r="H38" s="572"/>
      <c r="I38" s="572"/>
      <c r="J38" s="15" t="s">
        <v>868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7874015748031497" bottom="0.0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C1">
      <selection activeCell="I2" sqref="I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15">
      <c r="A3" s="599" t="s">
        <v>6</v>
      </c>
      <c r="B3" s="600"/>
      <c r="C3" s="601">
        <f>'справка №1-БАЛАНС'!E5</f>
        <v>40724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9</v>
      </c>
      <c r="L17" s="75">
        <f>SUM(L9:L16)</f>
        <v>0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284</v>
      </c>
      <c r="H27" s="70">
        <f t="shared" si="8"/>
        <v>0</v>
      </c>
      <c r="I27" s="70">
        <f t="shared" si="8"/>
        <v>0</v>
      </c>
      <c r="J27" s="71">
        <f t="shared" si="3"/>
        <v>284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/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284</v>
      </c>
      <c r="H38" s="75">
        <f t="shared" si="12"/>
        <v>0</v>
      </c>
      <c r="I38" s="75">
        <f t="shared" si="12"/>
        <v>0</v>
      </c>
      <c r="J38" s="74">
        <f t="shared" si="3"/>
        <v>284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294</v>
      </c>
      <c r="H40" s="438">
        <f t="shared" si="13"/>
        <v>0</v>
      </c>
      <c r="I40" s="438">
        <f t="shared" si="13"/>
        <v>0</v>
      </c>
      <c r="J40" s="438">
        <f t="shared" si="13"/>
        <v>294</v>
      </c>
      <c r="K40" s="438">
        <f t="shared" si="13"/>
        <v>9</v>
      </c>
      <c r="L40" s="438">
        <f t="shared" si="13"/>
        <v>0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285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598"/>
      <c r="L44" s="598"/>
      <c r="M44" s="598"/>
      <c r="N44" s="598"/>
      <c r="O44" s="587" t="s">
        <v>866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" right="0.35433070866141736" top="0.35433070866141736" bottom="0.5118110236220472" header="0.15748031496062992" footer="0.5118110236220472"/>
  <pageSetup fitToHeight="1000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1">
      <selection activeCell="D112" sqref="D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>
        <f>'справка №1-БАЛАНС'!E5</f>
        <v>40724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6</v>
      </c>
      <c r="D24" s="119">
        <f>SUM(D25:D27)</f>
        <v>4</v>
      </c>
      <c r="E24" s="120">
        <f>SUM(E25:E27)</f>
        <v>2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4</v>
      </c>
      <c r="D27" s="108">
        <v>2</v>
      </c>
      <c r="E27" s="120">
        <f t="shared" si="0"/>
        <v>2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0</v>
      </c>
      <c r="E28" s="120">
        <f t="shared" si="0"/>
        <v>4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32</v>
      </c>
      <c r="D43" s="104">
        <f>D24+D28+D29+D31+D30+D32+D33+D38</f>
        <v>26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32</v>
      </c>
      <c r="D44" s="103">
        <f>D43+D21+D19+D9</f>
        <v>26</v>
      </c>
      <c r="E44" s="118">
        <f>E43+E21+E19+E9</f>
        <v>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1647</v>
      </c>
      <c r="D71" s="105">
        <f>SUM(D72:D74)</f>
        <v>1647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1647</v>
      </c>
      <c r="D73" s="108">
        <v>1647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2</v>
      </c>
      <c r="D87" s="108">
        <v>2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3</v>
      </c>
      <c r="D89" s="108">
        <v>3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4</v>
      </c>
      <c r="D93" s="108">
        <v>4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1656</v>
      </c>
      <c r="D96" s="104">
        <f>D85+D80+D75+D71+D95</f>
        <v>1656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1656</v>
      </c>
      <c r="D97" s="104">
        <f>D96+D68+D66</f>
        <v>1656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871</v>
      </c>
      <c r="B109" s="603"/>
      <c r="C109" s="603" t="s">
        <v>828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862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15">
      <c r="A5" s="501" t="s">
        <v>6</v>
      </c>
      <c r="B5" s="611">
        <f>'справка №1-БАЛАНС'!E5</f>
        <v>40724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260325</v>
      </c>
      <c r="D12" s="98">
        <v>0</v>
      </c>
      <c r="E12" s="98">
        <v>0</v>
      </c>
      <c r="F12" s="98">
        <v>284</v>
      </c>
      <c r="G12" s="98">
        <v>0</v>
      </c>
      <c r="H12" s="98">
        <v>0</v>
      </c>
      <c r="I12" s="434">
        <f>F12+G12-H12</f>
        <v>284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260325</v>
      </c>
      <c r="D17" s="85">
        <f t="shared" si="1"/>
        <v>0</v>
      </c>
      <c r="E17" s="85">
        <f t="shared" si="1"/>
        <v>0</v>
      </c>
      <c r="F17" s="85">
        <f t="shared" si="1"/>
        <v>284</v>
      </c>
      <c r="G17" s="85">
        <f t="shared" si="1"/>
        <v>0</v>
      </c>
      <c r="H17" s="85">
        <f t="shared" si="1"/>
        <v>0</v>
      </c>
      <c r="I17" s="434">
        <f t="shared" si="0"/>
        <v>284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" right="0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>
        <f>'справка №1-БАЛАНС'!E5</f>
        <v>40724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874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875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876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877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284</v>
      </c>
      <c r="D79" s="429"/>
      <c r="E79" s="429">
        <f>E78+E61+E44+E27</f>
        <v>0</v>
      </c>
      <c r="F79" s="442">
        <f>F78+F61+F44+F27</f>
        <v>284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19" t="s">
        <v>865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866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2011-07-20T11:58:48Z</cp:lastPrinted>
  <dcterms:created xsi:type="dcterms:W3CDTF">2000-06-29T12:02:40Z</dcterms:created>
  <dcterms:modified xsi:type="dcterms:W3CDTF">2011-07-22T06:21:41Z</dcterms:modified>
  <cp:category/>
  <cp:version/>
  <cp:contentType/>
  <cp:contentStatus/>
</cp:coreProperties>
</file>