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<sst xmlns="http://schemas.openxmlformats.org/spreadsheetml/2006/main" count="1070" uniqueCount="882">
  <si>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</si>
  <si>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</si>
  <si>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</si>
  <si>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</si>
  <si>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</si>
  <si>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</si>
  <si>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</si>
  <si>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</si>
  <si>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</si>
  <si>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</si>
  <si>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</si>
  <si>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</si>
  <si>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</si>
  <si>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</si>
  <si>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</si>
  <si>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</si>
  <si>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</si>
  <si>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</si>
  <si>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</si>
  <si>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</si>
  <si>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</si>
  <si>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</si>
  <si>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</si>
  <si>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</si>
  <si>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</si>
  <si>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</si>
  <si>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</si>
  <si>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</si>
  <si>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</si>
  <si>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</si>
  <si>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</si>
  <si>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</si>
  <si>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</si>
  <si>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</si>
  <si>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</si>
  <si>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</si>
  <si>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</si>
  <si>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</si>
  <si>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</si>
  <si>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</si>
  <si>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</si>
  <si>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</si>
  <si>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</si>
  <si>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</si>
  <si>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</si>
  <si>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</si>
  <si>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</si>
  <si>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</si>
  <si>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</si>
  <si>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</si>
  <si>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</si>
  <si>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</si>
  <si>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</si>
  <si>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</si>
  <si>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</si>
  <si>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</si>
  <si>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</si>
  <si>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</si>
  <si>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</si>
  <si>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</si>
  <si>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</si>
  <si>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</si>
  <si>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</si>
  <si>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</si>
  <si>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</si>
  <si>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</si>
  <si>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</si>
  <si>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</si>
  <si>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</si>
  <si>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</si>
  <si>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</si>
  <si>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</si>
  <si>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</si>
  <si>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</si>
  <si>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</si>
  <si>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</si>
  <si>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</si>
  <si>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</si>
  <si>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</si>
  <si>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</si>
  <si>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</si>
  <si>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</si>
  <si>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</si>
  <si>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</si>
  <si>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</si>
  <si>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</si>
  <si>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</si>
  <si>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</si>
  <si>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</si>
  <si>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</si>
  <si>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</si>
  <si>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</si>
  <si>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</si>
  <si>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</si>
  <si>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</si>
  <si>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</si>
  <si>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</si>
  <si>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</si>
  <si>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</si>
  <si>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</si>
  <si>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</si>
  <si>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</si>
  <si>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</si>
  <si>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</si>
  <si>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</si>
  <si>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</si>
  <si>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</si>
  <si>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</si>
  <si>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</si>
  <si>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</si>
  <si>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</si>
  <si>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</si>
  <si>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</si>
  <si>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</si>
  <si>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</si>
  <si>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</si>
  <si>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</si>
  <si>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</si>
  <si>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</si>
  <si>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</si>
  <si>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</si>
  <si>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</si>
  <si>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</si>
  <si>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</si>
  <si>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</si>
  <si>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</si>
  <si>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</si>
  <si>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</si>
  <si>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</si>
  <si>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</si>
  <si>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</si>
  <si>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</si>
  <si>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</si>
  <si>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</si>
  <si>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</si>
  <si>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</si>
  <si>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</si>
  <si>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</si>
  <si>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</si>
  <si>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</si>
  <si>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</si>
  <si>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</si>
  <si>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</si>
  <si>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</si>
  <si>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</si>
  <si>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</si>
  <si>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</si>
  <si>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</si>
  <si>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</si>
  <si>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</si>
  <si>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</si>
  <si>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</si>
  <si>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</si>
  <si>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</si>
  <si>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</si>
  <si>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</si>
  <si>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</si>
  <si>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</si>
  <si>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</si>
  <si>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</si>
  <si>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</si>
  <si>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</si>
  <si>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</si>
  <si>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</si>
  <si>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</si>
  <si>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</si>
  <si>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</si>
  <si>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</si>
  <si>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</si>
  <si>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</si>
  <si>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</si>
  <si>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</si>
  <si>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</si>
  <si>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</si>
  <si>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</si>
  <si>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</si>
  <si>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</si>
  <si>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</si>
  <si>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</si>
  <si>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</si>
  <si>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</si>
  <si>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</si>
  <si>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</si>
  <si>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</si>
  <si>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</si>
  <si>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</si>
  <si>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</si>
  <si>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</si>
  <si>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</si>
  <si>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</si>
  <si>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</si>
  <si>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</si>
  <si>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</si>
  <si>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</si>
  <si>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</si>
  <si>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</si>
  <si>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</si>
  <si>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</si>
  <si>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</si>
  <si>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</si>
  <si>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</si>
  <si>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</si>
  <si>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</si>
  <si>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</si>
  <si>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</si>
  <si>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</si>
  <si>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</si>
  <si>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</si>
  <si>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</si>
  <si>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</si>
  <si>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</si>
  <si>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</si>
  <si>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</si>
  <si>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</si>
  <si>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</si>
  <si>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</si>
  <si>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</si>
  <si>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</si>
  <si>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</si>
  <si>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</si>
  <si>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</si>
  <si>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</si>
  <si>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</si>
  <si>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</si>
  <si>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</si>
  <si>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</si>
  <si>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</si>
  <si>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</si>
  <si>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</si>
  <si>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</si>
  <si>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</si>
  <si>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</si>
  <si>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</si>
  <si>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</si>
  <si>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</si>
  <si>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</si>
  <si>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</si>
  <si>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</si>
  <si>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</si>
  <si>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</si>
  <si>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</si>
  <si>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</si>
  <si>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</si>
  <si>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</si>
  <si>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</si>
  <si>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</si>
  <si>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</si>
  <si>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</si>
  <si>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</si>
  <si>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</si>
  <si>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</si>
  <si>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</si>
  <si>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</si>
  <si>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</si>
  <si>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</si>
  <si>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</si>
  <si>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</si>
  <si>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</si>
  <si>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</si>
  <si>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</si>
  <si>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</si>
  <si>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</si>
  <si>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</si>
  <si>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</si>
  <si>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</si>
  <si>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</si>
  <si>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</si>
  <si>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</si>
  <si>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</si>
  <si>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</si>
  <si>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</si>
  <si>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</si>
  <si>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</si>
  <si>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</si>
  <si>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</si>
  <si>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</si>
  <si>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</si>
  <si>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</si>
  <si>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</si>
  <si>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</si>
  <si>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</si>
  <si>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</si>
  <si>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</si>
  <si>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</si>
  <si>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</si>
  <si>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</si>
  <si>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</si>
  <si>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</si>
  <si>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</si>
  <si>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</si>
  <si>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</si>
  <si>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</si>
  <si>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</si>
  <si>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</si>
  <si>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</si>
  <si>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</si>
  <si>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</si>
  <si>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</si>
  <si>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</si>
  <si>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</si>
  <si>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</si>
  <si>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</si>
  <si>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</si>
  <si>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</si>
  <si>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</si>
  <si>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</si>
  <si>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</si>
  <si>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</si>
  <si>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</si>
  <si>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</si>
  <si>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</si>
  <si>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</si>
  <si>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</si>
  <si>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</si>
  <si>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</si>
  <si>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</si>
  <si>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</si>
  <si>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</si>
  <si>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</si>
  <si>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</si>
  <si>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</si>
  <si>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</si>
  <si>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</si>
  <si>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</si>
  <si>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</si>
  <si>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</si>
  <si>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</si>
  <si>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</si>
  <si>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</si>
  <si>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</si>
  <si>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</si>
  <si>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</si>
  <si>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</si>
  <si>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</si>
  <si>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</si>
  <si>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</si>
  <si>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</si>
  <si>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</si>
  <si>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</si>
  <si>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</si>
  <si>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</si>
  <si>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</si>
  <si>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</si>
  <si>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</si>
  <si>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</si>
  <si>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</si>
  <si>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</si>
  <si>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</si>
  <si>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</si>
  <si>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</si>
  <si>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</si>
  <si>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</si>
  <si>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</si>
  <si>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</si>
  <si>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</si>
  <si>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</si>
  <si>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</si>
  <si>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</si>
  <si>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</si>
  <si>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</si>
  <si>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</si>
  <si>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</si>
  <si>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</si>
  <si>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</si>
  <si>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</si>
  <si>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</si>
  <si>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</si>
  <si>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</si>
  <si>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</si>
  <si>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</si>
  <si>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</si>
  <si>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</si>
  <si>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</si>
  <si>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</si>
  <si>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</si>
  <si>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</si>
  <si>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</si>
  <si>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</si>
  <si>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</si>
  <si>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</si>
  <si>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</si>
  <si>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</si>
  <si>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</si>
  <si>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</si>
  <si>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</si>
  <si>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</si>
  <si>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</si>
  <si>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</si>
  <si>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</si>
  <si>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</si>
  <si>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</si>
  <si>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</si>
  <si>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</si>
  <si>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</si>
  <si>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</si>
  <si>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</si>
  <si>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</si>
  <si>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</si>
  <si>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</si>
  <si>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</si>
  <si>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</si>
  <si>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</si>
  <si>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</si>
  <si>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</si>
  <si>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</si>
  <si>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</si>
  <si>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</si>
  <si>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</si>
  <si>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</si>
  <si>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</si>
  <si>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</si>
  <si>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</si>
  <si>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</si>
  <si>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</si>
  <si>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</si>
  <si>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</si>
  <si>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</si>
  <si>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</si>
  <si>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</si>
  <si>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</si>
  <si>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</si>
  <si>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</si>
  <si>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</si>
  <si>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</si>
  <si>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</si>
  <si>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</si>
  <si>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</si>
  <si>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</si>
  <si>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</si>
  <si>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</si>
  <si>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</si>
  <si>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</si>
  <si>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</si>
  <si>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</si>
  <si>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</si>
  <si>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</si>
  <si>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</si>
  <si>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</si>
  <si>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</si>
  <si>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</si>
  <si>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</si>
  <si>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</si>
  <si>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</si>
  <si>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</si>
  <si>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</si>
  <si>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</si>
  <si>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</si>
  <si>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</si>
  <si>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</si>
  <si>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</si>
  <si>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</si>
  <si>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</si>
  <si>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</si>
  <si>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</si>
  <si>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</si>
  <si>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</si>
  <si>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</si>
  <si>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</si>
  <si>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</si>
  <si>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</si>
  <si>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</si>
  <si>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</si>
  <si>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</si>
  <si>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</si>
  <si>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</si>
  <si>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</si>
  <si>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</si>
  <si>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</si>
  <si>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</si>
  <si>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</si>
  <si>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</si>
  <si>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</si>
  <si>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</si>
  <si>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</si>
  <si>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</si>
  <si>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</si>
  <si>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</si>
  <si>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</si>
  <si>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</si>
  <si>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</si>
  <si>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</si>
  <si>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</si>
  <si>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</si>
  <si>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</si>
  <si>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</si>
  <si>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</si>
  <si>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</si>
  <si>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</si>
  <si>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</si>
  <si>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</si>
  <si>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</si>
  <si>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</si>
  <si>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</si>
  <si>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</si>
  <si>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</si>
  <si>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</si>
  <si>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</si>
  <si>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</si>
  <si>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</si>
  <si>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</si>
  <si>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</si>
  <si>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</si>
  <si>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</si>
  <si>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</si>
  <si>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</si>
  <si>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</si>
  <si>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</si>
  <si>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</si>
  <si>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</si>
  <si>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</si>
  <si>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</si>
  <si>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</si>
  <si>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</si>
  <si>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</si>
  <si>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</si>
  <si>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</si>
  <si>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</si>
  <si>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</si>
  <si>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</si>
  <si>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</si>
  <si>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</si>
  <si>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</si>
  <si>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</si>
  <si>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</si>
  <si>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</si>
  <si>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</si>
  <si>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</si>
  <si>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</si>
  <si>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</si>
  <si>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</si>
  <si>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</si>
  <si>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</si>
  <si>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</si>
  <si>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</si>
  <si>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</si>
  <si>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</si>
  <si>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</si>
  <si>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</si>
  <si>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</si>
  <si>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</si>
  <si>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</si>
  <si>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</si>
  <si>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</si>
  <si>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</si>
  <si>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</si>
  <si>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</si>
  <si>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</si>
  <si>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</si>
  <si>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</si>
  <si>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</si>
  <si>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</si>
  <si>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</si>
  <si>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</si>
  <si>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</si>
  <si>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</si>
  <si>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</si>
  <si>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</si>
  <si>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</si>
  <si>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</si>
  <si>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</si>
  <si>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</si>
  <si>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</si>
  <si>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</si>
  <si>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</si>
  <si>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</si>
  <si>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</si>
  <si>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</si>
  <si>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</si>
  <si>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</si>
  <si>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</si>
  <si>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</si>
  <si>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</si>
  <si>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</si>
  <si>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</si>
  <si>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</si>
  <si>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</si>
  <si>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</si>
  <si>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</si>
  <si>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</si>
  <si>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</si>
  <si>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</si>
  <si>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</si>
  <si>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</si>
  <si>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</si>
  <si>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</si>
  <si>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</si>
  <si>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</si>
  <si>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</si>
  <si>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</si>
  <si>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</si>
  <si>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</si>
  <si>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</si>
  <si>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</si>
  <si>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</si>
  <si>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</si>
  <si>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</si>
  <si>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</si>
  <si>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</si>
  <si>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</si>
  <si>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</si>
  <si>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</si>
  <si>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</si>
  <si>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</si>
  <si>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</si>
  <si>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</si>
  <si>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</si>
  <si>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</si>
  <si>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</si>
  <si>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</si>
  <si>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</si>
  <si>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</si>
  <si>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</si>
  <si>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</si>
  <si>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</si>
  <si>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</si>
  <si>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</si>
  <si>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</si>
  <si>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</si>
  <si>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</si>
  <si>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</si>
  <si>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</si>
  <si>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</si>
  <si>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</si>
  <si>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</si>
  <si>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</si>
  <si>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</si>
  <si>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</si>
  <si>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</si>
  <si>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</si>
  <si>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</si>
  <si>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</si>
  <si>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</si>
  <si>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</si>
  <si>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</si>
  <si>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</si>
  <si>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</si>
  <si>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</si>
  <si>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</si>
  <si>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</si>
  <si>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</si>
  <si>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</si>
  <si>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</si>
  <si>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</si>
  <si>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</si>
  <si>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</si>
  <si>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</si>
  <si>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</si>
  <si>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</si>
  <si>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</si>
  <si>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</si>
  <si>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</si>
  <si>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</si>
  <si>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</si>
  <si>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</si>
  <si>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</si>
  <si>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</si>
  <si>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</si>
  <si>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</si>
  <si>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</si>
  <si>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</si>
  <si>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</si>
  <si>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</si>
  <si>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</si>
  <si>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</si>
  <si>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</si>
  <si>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</si>
  <si>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</si>
  <si>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</si>
  <si>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</si>
  <si>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</si>
  <si>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</si>
  <si>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</si>
  <si>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</si>
  <si>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</si>
  <si>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</si>
  <si>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</si>
  <si>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</si>
  <si>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</si>
  <si>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</si>
  <si>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</si>
  <si>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</si>
  <si>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</si>
  <si>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</si>
  <si>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</si>
  <si>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</si>
  <si>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</si>
  <si>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</si>
  <si>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</si>
  <si>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</si>
  <si>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</si>
  <si>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</si>
  <si>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</si>
  <si>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</si>
  <si>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</si>
  <si>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</si>
  <si>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</si>
  <si>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</si>
  <si>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</si>
  <si>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</si>
  <si>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</si>
  <si>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</si>
  <si>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</si>
  <si>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</si>
  <si>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</si>
  <si>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</si>
  <si>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</si>
  <si>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</si>
  <si>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</si>
  <si>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</si>
  <si>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</si>
  <si>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</si>
  <si>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</si>
  <si>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</si>
  <si>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</si>
  <si>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</si>
  <si>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</si>
  <si>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</si>
  <si>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</si>
  <si>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</si>
  <si>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</si>
  <si>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</si>
  <si>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</si>
  <si>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</si>
  <si>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</si>
  <si>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</si>
  <si>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</si>
  <si>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</si>
  <si>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</si>
  <si>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</si>
  <si>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</si>
  <si>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</si>
  <si>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</si>
  <si>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</si>
  <si>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</si>
  <si>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</si>
  <si>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</si>
  <si>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</si>
  <si>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</si>
  <si>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</si>
  <si>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</si>
  <si>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</si>
  <si>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</si>
  <si>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</si>
  <si>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</si>
  <si>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</si>
  <si>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</si>
  <si>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</si>
  <si>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</si>
  <si>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</si>
  <si>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</si>
  <si>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</si>
  <si>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</si>
  <si>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</si>
  <si>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</si>
  <si>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</si>
  <si>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</si>
  <si>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</si>
  <si>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</si>
  <si>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</si>
  <si>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</si>
  <si>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</si>
  <si>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</si>
  <si>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</si>
  <si>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</si>
  <si>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</si>
  <si>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</si>
  <si>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</si>
  <si>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</si>
  <si>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</si>
  <si>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</si>
  <si>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</si>
  <si>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</si>
  <si>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</si>
  <si>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</si>
  <si>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</si>
  <si>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</si>
  <si>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</si>
  <si>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</si>
  <si>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</si>
  <si>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</si>
  <si>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</si>
  <si>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</si>
  <si>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</si>
  <si>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</si>
  <si>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</si>
  <si>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</si>
  <si>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</si>
  <si>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</si>
  <si>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</si>
  <si>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</si>
  <si>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</si>
  <si>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</si>
  <si>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</si>
  <si>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</si>
  <si>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</si>
  <si>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</si>
  <si>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</si>
  <si>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</si>
  <si>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</si>
  <si>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</si>
  <si>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</si>
  <si>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</si>
  <si>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</si>
  <si>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</si>
  <si>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</si>
  <si>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</si>
  <si>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</si>
  <si>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</si>
  <si>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</si>
  <si>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</si>
  <si>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</si>
  <si>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</si>
  <si>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</si>
  <si>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</si>
  <si>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</si>
  <si>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</si>
  <si>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</si>
  <si>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</si>
  <si>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</si>
  <si>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</si>
  <si>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</si>
  <si>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</si>
  <si>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</si>
  <si>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</si>
  <si>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</si>
  <si>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</si>
  <si>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</si>
  <si>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</si>
  <si>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</si>
  <si>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</si>
  <si>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</si>
  <si>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</si>
  <si>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</si>
  <si>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</si>
  <si>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</si>
  <si>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</si>
  <si>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</si>
  <si>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</si>
  <si>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</si>
  <si>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</si>
  <si>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</si>
  <si>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</si>
  <si>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</si>
  <si>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</si>
  <si>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</si>
  <si>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</si>
  <si>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</si>
  <si>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</si>
  <si>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</si>
  <si>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</si>
  <si>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</si>
  <si>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</si>
  <si>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</si>
  <si>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</si>
  <si>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</si>
  <si>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</si>
  <si>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</si>
  <si>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</si>
  <si>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</si>
  <si>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НЕКОНСОЛИДИРАН</t>
  </si>
  <si>
    <t>РГ-05-0086</t>
  </si>
  <si>
    <t>П.Кръстев</t>
  </si>
  <si>
    <t>Ръководител: П.Кръстев</t>
  </si>
  <si>
    <t xml:space="preserve"> Ръководител: П.Кръстев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</si>
  <si>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</si>
  <si>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</si>
  <si>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</si>
  <si>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</si>
  <si>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</si>
  <si>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>5."Дружество по заетостта"ООД - гр.Враца</t>
  </si>
  <si>
    <t xml:space="preserve">31.12.2015 г </t>
  </si>
  <si>
    <t>Дата на съставяне: 25.01.2016 г</t>
  </si>
  <si>
    <t>К.Лазарова</t>
  </si>
  <si>
    <t>25.01.2016 г.</t>
  </si>
  <si>
    <t xml:space="preserve">Дата  на съставяне: 25.01.2016 г.                                                                                                                                </t>
  </si>
  <si>
    <t>Съставител: К.Лазарова</t>
  </si>
  <si>
    <t xml:space="preserve">Дата на съставяне: 25.01.2016 г. </t>
  </si>
  <si>
    <t>Дата на съставяне: 25.01.2016 г.</t>
  </si>
  <si>
    <t>Съставител:К.Лазарова</t>
  </si>
  <si>
    <t>Дата на съставяне: 25.01.2016г.</t>
  </si>
  <si>
    <t xml:space="preserve">Дата на съставяне: 25.01.2016 г.                                </t>
  </si>
  <si>
    <t xml:space="preserve">                                    Съставител: К.Лазарова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</si>
</sst>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4" sqref="B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858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859</v>
      </c>
      <c r="F4" s="575" t="s">
        <v>5</v>
      </c>
      <c r="G4" s="576"/>
      <c r="H4" s="460" t="s">
        <v>860</v>
      </c>
    </row>
    <row r="5" spans="1:8" ht="15">
      <c r="A5" s="150" t="s">
        <v>6</v>
      </c>
      <c r="B5" s="574"/>
      <c r="C5" s="574"/>
      <c r="D5" s="574"/>
      <c r="E5" s="504" t="s">
        <v>870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241</v>
      </c>
      <c r="H21" s="156">
        <f>SUM(H22:H24)</f>
        <v>241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217</v>
      </c>
      <c r="H24" s="152">
        <v>217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260</v>
      </c>
      <c r="H25" s="154">
        <f>H19+H20+H21</f>
        <v>260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301</v>
      </c>
      <c r="H31" s="152">
        <v>1330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301</v>
      </c>
      <c r="H33" s="154">
        <f>H27+H31+H32</f>
        <v>1330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776</v>
      </c>
      <c r="H36" s="154">
        <f>H25+H17+H33</f>
        <v>1805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5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5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279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455</v>
      </c>
      <c r="H61" s="154">
        <f>SUM(H62:H68)</f>
        <v>497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420</v>
      </c>
      <c r="H62" s="152">
        <v>383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2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99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33</v>
      </c>
      <c r="H68" s="152">
        <v>114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455</v>
      </c>
      <c r="H71" s="161">
        <f>H59+H60+H61+H69+H70</f>
        <v>497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3</v>
      </c>
      <c r="D74" s="151">
        <v>23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</v>
      </c>
      <c r="D75" s="155">
        <f>SUM(D67:D74)</f>
        <v>122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455</v>
      </c>
      <c r="H79" s="162">
        <f>H71+H74+H75+H76</f>
        <v>497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263</v>
      </c>
      <c r="D88" s="151">
        <v>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685</v>
      </c>
      <c r="D90" s="151">
        <v>1903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949</v>
      </c>
      <c r="D91" s="155">
        <f>SUM(D87:D90)</f>
        <v>1906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952</v>
      </c>
      <c r="D93" s="155">
        <f>D64+D75+D84+D91+D92</f>
        <v>2028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1231</v>
      </c>
      <c r="D94" s="164">
        <f>D93+D55</f>
        <v>2302</v>
      </c>
      <c r="E94" s="448" t="s">
        <v>271</v>
      </c>
      <c r="F94" s="289" t="s">
        <v>272</v>
      </c>
      <c r="G94" s="165">
        <f>G36+G39+G55+G79</f>
        <v>1231</v>
      </c>
      <c r="H94" s="165">
        <f>H36+H39+H55+H79</f>
        <v>2302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871</v>
      </c>
      <c r="B98" s="432"/>
      <c r="C98" s="212" t="s">
        <v>386</v>
      </c>
      <c r="D98" s="212" t="s">
        <v>872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861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" bottom="0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A41" sqref="A41:IV41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31.12.2015 г 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0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13</v>
      </c>
      <c r="D10" s="46">
        <v>18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36</v>
      </c>
      <c r="H11" s="549">
        <v>33</v>
      </c>
    </row>
    <row r="12" spans="1:8" ht="12">
      <c r="A12" s="298" t="s">
        <v>296</v>
      </c>
      <c r="B12" s="299" t="s">
        <v>297</v>
      </c>
      <c r="C12" s="46">
        <v>74</v>
      </c>
      <c r="D12" s="46">
        <v>70</v>
      </c>
      <c r="E12" s="300" t="s">
        <v>79</v>
      </c>
      <c r="F12" s="548" t="s">
        <v>298</v>
      </c>
      <c r="G12" s="549">
        <v>362</v>
      </c>
      <c r="H12" s="549">
        <v>1138</v>
      </c>
    </row>
    <row r="13" spans="1:18" ht="12">
      <c r="A13" s="298" t="s">
        <v>299</v>
      </c>
      <c r="B13" s="299" t="s">
        <v>300</v>
      </c>
      <c r="C13" s="46">
        <v>14</v>
      </c>
      <c r="D13" s="46">
        <v>13</v>
      </c>
      <c r="E13" s="301" t="s">
        <v>52</v>
      </c>
      <c r="F13" s="550" t="s">
        <v>301</v>
      </c>
      <c r="G13" s="547">
        <f>SUM(G9:G12)</f>
        <v>398</v>
      </c>
      <c r="H13" s="547">
        <f>SUM(H9:H12)</f>
        <v>1171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0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101</v>
      </c>
      <c r="D19" s="49">
        <f>SUM(D9:D15)+D16</f>
        <v>102</v>
      </c>
      <c r="E19" s="304" t="s">
        <v>318</v>
      </c>
      <c r="F19" s="551" t="s">
        <v>319</v>
      </c>
      <c r="G19" s="549">
        <v>38</v>
      </c>
      <c r="H19" s="549">
        <v>77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3</v>
      </c>
      <c r="H20" s="549">
        <v>300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41</v>
      </c>
      <c r="H24" s="547">
        <f>SUM(H19:H23)</f>
        <v>377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4</v>
      </c>
      <c r="D25" s="46">
        <v>1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4</v>
      </c>
      <c r="D26" s="49">
        <f>SUM(D22:D25)</f>
        <v>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105</v>
      </c>
      <c r="D28" s="50">
        <f>D26+D19</f>
        <v>103</v>
      </c>
      <c r="E28" s="127" t="s">
        <v>340</v>
      </c>
      <c r="F28" s="553" t="s">
        <v>341</v>
      </c>
      <c r="G28" s="547">
        <f>G13+G15+G24</f>
        <v>439</v>
      </c>
      <c r="H28" s="547">
        <f>H13+H15+H24</f>
        <v>1548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334</v>
      </c>
      <c r="D30" s="50">
        <f>IF((H28-D28)&gt;0,H28-D28,0)</f>
        <v>1445</v>
      </c>
      <c r="E30" s="127" t="s">
        <v>344</v>
      </c>
      <c r="F30" s="553" t="s">
        <v>345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105</v>
      </c>
      <c r="D33" s="49">
        <f>D28+D31+D32</f>
        <v>103</v>
      </c>
      <c r="E33" s="127" t="s">
        <v>356</v>
      </c>
      <c r="F33" s="553" t="s">
        <v>357</v>
      </c>
      <c r="G33" s="53">
        <f>G32+G31+G28</f>
        <v>439</v>
      </c>
      <c r="H33" s="53">
        <f>H32+H31+H28</f>
        <v>1548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334</v>
      </c>
      <c r="D34" s="50">
        <f>IF((H33-D33)&gt;0,H33-D33,0)</f>
        <v>1445</v>
      </c>
      <c r="E34" s="128" t="s">
        <v>360</v>
      </c>
      <c r="F34" s="553" t="s">
        <v>361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33</v>
      </c>
      <c r="D35" s="49">
        <f>D36+D37+D38</f>
        <v>115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33</v>
      </c>
      <c r="D36" s="46">
        <v>115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301</v>
      </c>
      <c r="D39" s="459">
        <f>+IF((H33-D33-D35)&gt;0,H33-D33-D35,0)</f>
        <v>1330</v>
      </c>
      <c r="E39" s="313" t="s">
        <v>372</v>
      </c>
      <c r="F39" s="557" t="s">
        <v>373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301</v>
      </c>
      <c r="D41" s="52">
        <f>IF(D39-D40&gt;0,D39-D40,0)</f>
        <v>1330</v>
      </c>
      <c r="E41" s="127" t="s">
        <v>379</v>
      </c>
      <c r="F41" s="557" t="s">
        <v>380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439</v>
      </c>
      <c r="D42" s="53">
        <f>D33+D35+D39</f>
        <v>1548</v>
      </c>
      <c r="E42" s="128" t="s">
        <v>383</v>
      </c>
      <c r="F42" s="129" t="s">
        <v>384</v>
      </c>
      <c r="G42" s="53">
        <f>G39+G33</f>
        <v>439</v>
      </c>
      <c r="H42" s="53">
        <f>H39+H33</f>
        <v>1548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873</v>
      </c>
      <c r="C48" s="427" t="s">
        <v>386</v>
      </c>
      <c r="D48" s="427" t="s">
        <v>872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861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31.12.2015 г 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31</v>
      </c>
      <c r="D10" s="54">
        <v>32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-10</v>
      </c>
      <c r="D11" s="54">
        <v>-12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-91</v>
      </c>
      <c r="D13" s="54">
        <v>-90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-61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-113</v>
      </c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55</v>
      </c>
      <c r="D16" s="54">
        <v>82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-189</v>
      </c>
      <c r="D20" s="55">
        <f>SUM(D10:D19)</f>
        <v>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102</v>
      </c>
      <c r="D29" s="54">
        <v>203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102</v>
      </c>
      <c r="D32" s="55">
        <f>SUM(D22:D31)</f>
        <v>203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-870</v>
      </c>
      <c r="D40" s="54">
        <v>-4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-1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-870</v>
      </c>
      <c r="D42" s="55">
        <f>SUM(D34:D41)</f>
        <v>-5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-957</v>
      </c>
      <c r="D43" s="55">
        <f>D42+D32+D20</f>
        <v>207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1906</v>
      </c>
      <c r="D44" s="132">
        <v>1699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949</v>
      </c>
      <c r="D45" s="55">
        <f>D44+D43</f>
        <v>1906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949</v>
      </c>
      <c r="D46" s="56">
        <v>1906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875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G37" sqref="G37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31.12.2015 г 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217</v>
      </c>
      <c r="I11" s="58">
        <f>'справка №1-БАЛАНС'!H28+'справка №1-БАЛАНС'!H31</f>
        <v>1330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1805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217</v>
      </c>
      <c r="I15" s="61">
        <f t="shared" si="2"/>
        <v>1330</v>
      </c>
      <c r="J15" s="61">
        <f t="shared" si="2"/>
        <v>0</v>
      </c>
      <c r="K15" s="61">
        <f t="shared" si="2"/>
        <v>0</v>
      </c>
      <c r="L15" s="344">
        <f t="shared" si="1"/>
        <v>1805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301</v>
      </c>
      <c r="J16" s="345">
        <f>+'справка №1-БАЛАНС'!G32</f>
        <v>0</v>
      </c>
      <c r="K16" s="60">
        <v>0</v>
      </c>
      <c r="L16" s="344">
        <f t="shared" si="1"/>
        <v>301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-1330</v>
      </c>
      <c r="J17" s="62">
        <f>J18+J19</f>
        <v>0</v>
      </c>
      <c r="K17" s="62">
        <f t="shared" si="3"/>
        <v>0</v>
      </c>
      <c r="L17" s="344">
        <f t="shared" si="1"/>
        <v>-1330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-1330</v>
      </c>
      <c r="J18" s="60">
        <v>0</v>
      </c>
      <c r="K18" s="60">
        <v>0</v>
      </c>
      <c r="L18" s="344">
        <f t="shared" si="1"/>
        <v>-1330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217</v>
      </c>
      <c r="I29" s="59">
        <f t="shared" si="6"/>
        <v>301</v>
      </c>
      <c r="J29" s="59">
        <f t="shared" si="6"/>
        <v>0</v>
      </c>
      <c r="K29" s="59">
        <f t="shared" si="6"/>
        <v>0</v>
      </c>
      <c r="L29" s="344">
        <f t="shared" si="1"/>
        <v>776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217</v>
      </c>
      <c r="I32" s="59">
        <f t="shared" si="7"/>
        <v>301</v>
      </c>
      <c r="J32" s="59">
        <f t="shared" si="7"/>
        <v>0</v>
      </c>
      <c r="K32" s="59">
        <f t="shared" si="7"/>
        <v>0</v>
      </c>
      <c r="L32" s="344">
        <f t="shared" si="1"/>
        <v>776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874</v>
      </c>
      <c r="B38" s="19"/>
      <c r="C38" s="15"/>
      <c r="D38" s="571" t="s">
        <v>875</v>
      </c>
      <c r="E38" s="571"/>
      <c r="F38" s="571"/>
      <c r="G38" s="571"/>
      <c r="H38" s="571"/>
      <c r="I38" s="571"/>
      <c r="J38" s="15" t="s">
        <v>863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H44" sqref="H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24">
      <c r="A3" s="598" t="s">
        <v>6</v>
      </c>
      <c r="B3" s="599"/>
      <c r="C3" s="600" t="str">
        <f>'справка №1-БАЛАНС'!E5</f>
        <v>31.12.2015 г 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881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861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E91" sqref="E9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 t="str">
        <f>'справка №1-БАЛАНС'!E5</f>
        <v>31.12.2015 г 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8</v>
      </c>
      <c r="D43" s="104">
        <f>D24+D28+D29+D31+D30+D32+D33+D38</f>
        <v>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8</v>
      </c>
      <c r="D44" s="103">
        <f>D43+D21+D19+D9</f>
        <v>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420</v>
      </c>
      <c r="D71" s="105">
        <f>SUM(D72:D74)</f>
        <v>420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420</v>
      </c>
      <c r="D73" s="108">
        <v>420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35</v>
      </c>
      <c r="D85" s="104">
        <f>SUM(D86:D90)+D94</f>
        <v>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2</v>
      </c>
      <c r="D87" s="108">
        <v>2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33</v>
      </c>
      <c r="D90" s="103">
        <f>SUM(D91:D93)</f>
        <v>33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33</v>
      </c>
      <c r="D91" s="108">
        <v>33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455</v>
      </c>
      <c r="D96" s="104">
        <f>D85+D80+D75+D71+D95</f>
        <v>455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455</v>
      </c>
      <c r="D97" s="104">
        <f>D96+D68+D66</f>
        <v>455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2" t="s">
        <v>877</v>
      </c>
      <c r="B109" s="602"/>
      <c r="C109" s="602" t="s">
        <v>878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862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35" sqref="A35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24">
      <c r="A5" s="500" t="s">
        <v>6</v>
      </c>
      <c r="B5" s="610" t="str">
        <f>'справка №1-БАЛАНС'!E5</f>
        <v>31.12.2015 г 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257627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257627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879</v>
      </c>
      <c r="B30" s="612"/>
      <c r="C30" s="612"/>
      <c r="D30" s="458" t="s">
        <v>828</v>
      </c>
      <c r="E30" s="611" t="s">
        <v>872</v>
      </c>
      <c r="F30" s="611"/>
      <c r="G30" s="611"/>
      <c r="H30" s="420" t="s">
        <v>387</v>
      </c>
      <c r="I30" s="611" t="s">
        <v>861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I11" sqref="I11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31.12.2015 г 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865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866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867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868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 t="s">
        <v>869</v>
      </c>
      <c r="B50" s="37"/>
      <c r="C50" s="440">
        <v>0</v>
      </c>
      <c r="D50" s="440">
        <v>1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877</v>
      </c>
      <c r="B151" s="452"/>
      <c r="C151" s="618" t="s">
        <v>878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862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2016-01-25T12:43:07Z</cp:lastPrinted>
  <dcterms:created xsi:type="dcterms:W3CDTF">2000-06-29T12:02:40Z</dcterms:created>
  <dcterms:modified xsi:type="dcterms:W3CDTF">2016-01-26T12:49:28Z</dcterms:modified>
  <cp:category/>
  <cp:version/>
  <cp:contentType/>
  <cp:contentStatus/>
</cp:coreProperties>
</file>